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223663\Downloads\"/>
    </mc:Choice>
  </mc:AlternateContent>
  <xr:revisionPtr revIDLastSave="0" documentId="13_ncr:1_{3F243B33-9B2C-41D9-B8AC-79182E74A4DC}" xr6:coauthVersionLast="47" xr6:coauthVersionMax="47" xr10:uidLastSave="{00000000-0000-0000-0000-000000000000}"/>
  <workbookProtection workbookPassword="B050" lockStructure="1"/>
  <bookViews>
    <workbookView xWindow="28680" yWindow="-120" windowWidth="29040" windowHeight="15720" tabRatio="729" xr2:uid="{00000000-000D-0000-FFFF-FFFF00000000}"/>
  </bookViews>
  <sheets>
    <sheet name="1.基本データ(このシートは削除しないこと！)" sheetId="5" r:id="rId1"/>
    <sheet name="2.様式第1号、第6～8号(標準型)" sheetId="2" r:id="rId2"/>
    <sheet name="リスト" sheetId="8" r:id="rId3"/>
    <sheet name="リスト2" sheetId="9" r:id="rId4"/>
  </sheets>
  <externalReferences>
    <externalReference r:id="rId5"/>
  </externalReferences>
  <definedNames>
    <definedName name="_xlnm.Print_Area" localSheetId="0">'1.基本データ(このシートは削除しないこと！)'!$B$1:$F$52</definedName>
    <definedName name="_xlnm.Print_Area" localSheetId="1">'2.様式第1号、第6～8号(標準型)'!$A$1:$S$121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2" l="1"/>
  <c r="V78" i="2"/>
  <c r="AC77" i="2"/>
  <c r="W77" i="2"/>
  <c r="V77" i="2"/>
  <c r="AC76" i="2"/>
  <c r="W76" i="2"/>
  <c r="V76" i="2"/>
  <c r="Y76" i="2" s="1"/>
  <c r="AE77" i="2" s="1"/>
  <c r="V93" i="2"/>
  <c r="V90" i="2"/>
  <c r="AE76" i="2" l="1"/>
  <c r="AP76" i="2"/>
  <c r="AT114" i="2"/>
  <c r="AT112" i="2" s="1"/>
  <c r="H16" i="5"/>
  <c r="X99" i="2" l="1"/>
  <c r="AU114" i="2"/>
  <c r="AH119" i="2"/>
  <c r="V99" i="2"/>
  <c r="AG119" i="2"/>
  <c r="AI119" i="2"/>
  <c r="W96" i="2"/>
  <c r="E98" i="2"/>
  <c r="Y117" i="2"/>
  <c r="Y118" i="2" s="1"/>
  <c r="V120" i="2"/>
  <c r="AK66" i="2"/>
  <c r="AK65" i="2"/>
  <c r="V66" i="2"/>
  <c r="E66" i="2"/>
  <c r="S1" i="2"/>
  <c r="K11" i="2"/>
  <c r="S48" i="2" l="1"/>
  <c r="V58" i="2" l="1"/>
  <c r="X69" i="2"/>
  <c r="X68" i="2"/>
  <c r="AK56" i="2" l="1"/>
  <c r="AE56" i="2"/>
  <c r="AG56" i="2" s="1"/>
  <c r="AK55" i="2"/>
  <c r="AT121" i="2" l="1"/>
  <c r="AU121" i="2" l="1"/>
  <c r="AT119" i="2"/>
  <c r="W97" i="2"/>
  <c r="AB97" i="2" s="1"/>
  <c r="W98" i="2"/>
  <c r="AB98" i="2" s="1"/>
  <c r="W79" i="2"/>
  <c r="V68" i="2"/>
  <c r="W59" i="2"/>
  <c r="V60" i="2"/>
  <c r="V59" i="2"/>
  <c r="E59" i="2"/>
  <c r="AC97" i="2" l="1"/>
  <c r="X97" i="2"/>
  <c r="Y97" i="2" s="1"/>
  <c r="AC98" i="2"/>
  <c r="X98" i="2"/>
  <c r="Y98" i="2" s="1"/>
  <c r="AP98" i="2" l="1"/>
  <c r="F98" i="2" s="1"/>
  <c r="X104" i="2"/>
  <c r="X103" i="2"/>
  <c r="E100" i="2" l="1"/>
  <c r="V62" i="2" l="1"/>
  <c r="AF104" i="2" l="1"/>
  <c r="AB107" i="2"/>
  <c r="AB106" i="2"/>
  <c r="AB105" i="2"/>
  <c r="AB104" i="2"/>
  <c r="AA107" i="2"/>
  <c r="AA106" i="2"/>
  <c r="AA105" i="2"/>
  <c r="AA104" i="2"/>
  <c r="W101" i="2"/>
  <c r="AM55" i="2" l="1"/>
  <c r="AM56" i="2"/>
  <c r="H11" i="5"/>
  <c r="H10" i="5"/>
  <c r="L17" i="2" s="1"/>
  <c r="H9" i="5"/>
  <c r="L16" i="2" s="1"/>
  <c r="H8" i="5"/>
  <c r="L14" i="2" s="1"/>
  <c r="H7" i="5"/>
  <c r="L13" i="2" s="1"/>
  <c r="H6" i="5"/>
  <c r="L11" i="2" s="1"/>
  <c r="H5" i="5"/>
  <c r="E51" i="2" l="1"/>
  <c r="E88" i="2" s="1"/>
  <c r="L10" i="2"/>
  <c r="AF119" i="2"/>
  <c r="AF117" i="2"/>
  <c r="AF118" i="2" s="1"/>
  <c r="AF115" i="2"/>
  <c r="AF116" i="2" s="1"/>
  <c r="AF112" i="2"/>
  <c r="AF111" i="2"/>
  <c r="AF110" i="2"/>
  <c r="AF121" i="2" l="1"/>
  <c r="AF120" i="2"/>
  <c r="AF114" i="2"/>
  <c r="AF113" i="2"/>
  <c r="E56" i="2"/>
  <c r="W72" i="2" l="1"/>
  <c r="V57" i="2" l="1"/>
  <c r="V56" i="2"/>
  <c r="V55" i="2"/>
  <c r="V54" i="2"/>
  <c r="V53" i="2"/>
  <c r="S86" i="2" l="1"/>
  <c r="V94" i="2" l="1"/>
  <c r="V92" i="2"/>
  <c r="V91" i="2"/>
  <c r="AP90" i="2"/>
  <c r="V80" i="2"/>
  <c r="V79" i="2"/>
  <c r="V75" i="2"/>
  <c r="V73" i="2"/>
  <c r="V72" i="2"/>
  <c r="Y70" i="2"/>
  <c r="X70" i="2"/>
  <c r="W69" i="2"/>
  <c r="W68" i="2"/>
  <c r="V61" i="2"/>
  <c r="AP61" i="2" s="1"/>
  <c r="F61" i="2" s="1"/>
  <c r="V74" i="2"/>
  <c r="Y72" i="2" l="1"/>
  <c r="Z68" i="2"/>
  <c r="W56" i="2"/>
  <c r="Y56" i="2" s="1"/>
  <c r="AE72" i="2" l="1"/>
  <c r="AP56" i="2"/>
  <c r="F56" i="2" s="1"/>
  <c r="E91" i="2" l="1"/>
  <c r="E92" i="2"/>
  <c r="E94" i="2"/>
  <c r="E95" i="2"/>
  <c r="E96" i="2"/>
  <c r="E97" i="2"/>
  <c r="E90" i="2"/>
  <c r="V114" i="2" l="1"/>
  <c r="V113" i="2"/>
  <c r="E64" i="2" l="1"/>
  <c r="E65" i="2"/>
  <c r="E63" i="2"/>
  <c r="V65" i="2" l="1"/>
  <c r="AP65" i="2" s="1"/>
  <c r="F65" i="2" s="1"/>
  <c r="AF107" i="2" l="1"/>
  <c r="AF106" i="2"/>
  <c r="AF105" i="2"/>
  <c r="Z104" i="2"/>
  <c r="AC104" i="2" s="1"/>
  <c r="X111" i="2" l="1"/>
  <c r="X112" i="2"/>
  <c r="X115" i="2"/>
  <c r="X116" i="2" s="1"/>
  <c r="X117" i="2"/>
  <c r="X118" i="2" s="1"/>
  <c r="X119" i="2"/>
  <c r="X110" i="2"/>
  <c r="Y110" i="2"/>
  <c r="X121" i="2" l="1"/>
  <c r="X120" i="2"/>
  <c r="X114" i="2"/>
  <c r="X113" i="2"/>
  <c r="AE104" i="2"/>
  <c r="AG104" i="2" s="1"/>
  <c r="E79" i="2" l="1"/>
  <c r="Y59" i="2"/>
  <c r="W53" i="2"/>
  <c r="Y53" i="2" s="1"/>
  <c r="AE59" i="2" l="1"/>
  <c r="AP59" i="2"/>
  <c r="F59" i="2" s="1"/>
  <c r="AP53" i="2"/>
  <c r="F53" i="2" s="1"/>
  <c r="AE53" i="2"/>
  <c r="Y79" i="2"/>
  <c r="X105" i="2"/>
  <c r="AE79" i="2" l="1"/>
  <c r="AP79" i="2" s="1"/>
  <c r="E21" i="5"/>
  <c r="E20" i="5"/>
  <c r="D21" i="5"/>
  <c r="D20" i="5"/>
  <c r="H17" i="5" l="1"/>
  <c r="AO120" i="2" l="1"/>
  <c r="AN120" i="2"/>
  <c r="AP120" i="2"/>
  <c r="AP112" i="2"/>
  <c r="AP111" i="2"/>
  <c r="AP121" i="2"/>
  <c r="AP114" i="2"/>
  <c r="AP113" i="2"/>
  <c r="AP115" i="2"/>
  <c r="AP116" i="2"/>
  <c r="AP117" i="2"/>
  <c r="AP110" i="2"/>
  <c r="AP119" i="2"/>
  <c r="AP118" i="2"/>
  <c r="V96" i="2"/>
  <c r="AP96" i="2" s="1"/>
  <c r="F96" i="2" s="1"/>
  <c r="AP93" i="2"/>
  <c r="F93" i="2" s="1"/>
  <c r="E93" i="2"/>
  <c r="V95" i="2"/>
  <c r="AP95" i="2" s="1"/>
  <c r="F95" i="2" s="1"/>
  <c r="AP94" i="2"/>
  <c r="F94" i="2" s="1"/>
  <c r="AP92" i="2"/>
  <c r="F92" i="2" s="1"/>
  <c r="AP91" i="2"/>
  <c r="F91" i="2" s="1"/>
  <c r="F90" i="2"/>
  <c r="AE64" i="2" l="1"/>
  <c r="AF64" i="2" s="1"/>
  <c r="AE66" i="2"/>
  <c r="W99" i="2"/>
  <c r="AE100" i="2" s="1"/>
  <c r="AE101" i="2"/>
  <c r="AF101" i="2" s="1"/>
  <c r="AM66" i="2" l="1"/>
  <c r="AM65" i="2"/>
  <c r="AP66" i="2" s="1"/>
  <c r="F66" i="2" s="1"/>
  <c r="AO113" i="2"/>
  <c r="AN113" i="2"/>
  <c r="AO114" i="2"/>
  <c r="AN114" i="2"/>
  <c r="AE99" i="2"/>
  <c r="AF99" i="2" s="1"/>
  <c r="Y99" i="2"/>
  <c r="AP99" i="2" l="1"/>
  <c r="F99" i="2" s="1"/>
  <c r="E68" i="2"/>
  <c r="AP62" i="2"/>
  <c r="E62" i="2"/>
  <c r="E61" i="2"/>
  <c r="F62" i="2" l="1"/>
  <c r="V97" i="2" l="1"/>
  <c r="AP97" i="2" s="1"/>
  <c r="F97" i="2" s="1"/>
  <c r="V64" i="2"/>
  <c r="V63" i="2"/>
  <c r="AP63" i="2" s="1"/>
  <c r="F63" i="2" s="1"/>
  <c r="AP64" i="2" l="1"/>
  <c r="F64" i="2" s="1"/>
  <c r="E53" i="2"/>
  <c r="E72" i="2"/>
  <c r="E76" i="2"/>
  <c r="E99" i="2"/>
  <c r="E111" i="2"/>
  <c r="E110" i="2"/>
  <c r="E115" i="2"/>
  <c r="E117" i="2"/>
  <c r="V121" i="2" l="1"/>
  <c r="V119" i="2"/>
  <c r="AB115" i="2" l="1"/>
  <c r="AB117" i="2"/>
  <c r="AB119" i="2"/>
  <c r="AB120" i="2" s="1"/>
  <c r="AB112" i="2"/>
  <c r="AB111" i="2"/>
  <c r="AE111" i="2" s="1"/>
  <c r="AB110" i="2"/>
  <c r="AE110" i="2" s="1"/>
  <c r="Z115" i="2"/>
  <c r="Z116" i="2" s="1"/>
  <c r="Z117" i="2"/>
  <c r="Z118" i="2" s="1"/>
  <c r="Z119" i="2"/>
  <c r="Z120" i="2" s="1"/>
  <c r="Z112" i="2"/>
  <c r="Z111" i="2"/>
  <c r="Z110" i="2"/>
  <c r="Y119" i="2"/>
  <c r="Y120" i="2" s="1"/>
  <c r="Y115" i="2"/>
  <c r="Y116" i="2" s="1"/>
  <c r="Y112" i="2"/>
  <c r="Y111" i="2"/>
  <c r="V118" i="2"/>
  <c r="V117" i="2"/>
  <c r="V116" i="2"/>
  <c r="V115" i="2"/>
  <c r="V112" i="2"/>
  <c r="W112" i="2" s="1"/>
  <c r="V111" i="2"/>
  <c r="V110" i="2"/>
  <c r="AE112" i="2" l="1"/>
  <c r="AB114" i="2"/>
  <c r="AB113" i="2"/>
  <c r="Y113" i="2"/>
  <c r="Y114" i="2"/>
  <c r="Z114" i="2"/>
  <c r="Z113" i="2"/>
  <c r="AE117" i="2"/>
  <c r="AE118" i="2" s="1"/>
  <c r="AB118" i="2"/>
  <c r="AC117" i="2"/>
  <c r="AC118" i="2" s="1"/>
  <c r="AE115" i="2"/>
  <c r="AE116" i="2" s="1"/>
  <c r="AB116" i="2"/>
  <c r="W115" i="2"/>
  <c r="W117" i="2" s="1"/>
  <c r="Z121" i="2"/>
  <c r="AE119" i="2"/>
  <c r="AE120" i="2" s="1"/>
  <c r="AB121" i="2"/>
  <c r="Y121" i="2"/>
  <c r="AE114" i="2" l="1"/>
  <c r="AE113" i="2"/>
  <c r="AE121" i="2"/>
  <c r="W119" i="2"/>
  <c r="W102" i="2" l="1"/>
  <c r="Z105" i="2"/>
  <c r="AC105" i="2" s="1"/>
  <c r="W105" i="2"/>
  <c r="W104" i="2"/>
  <c r="AE105" i="2" s="1"/>
  <c r="Z107" i="2" l="1"/>
  <c r="AC107" i="2" s="1"/>
  <c r="Z106" i="2"/>
  <c r="AC106" i="2" s="1"/>
  <c r="AE107" i="2"/>
  <c r="AE106" i="2"/>
  <c r="AP72" i="2" l="1"/>
  <c r="F72" i="2" s="1"/>
  <c r="F76" i="2"/>
  <c r="Z70" i="2"/>
  <c r="Z69" i="2"/>
  <c r="F79" i="2"/>
  <c r="AP68" i="2" l="1"/>
  <c r="F68" i="2" s="1"/>
  <c r="H15" i="5" l="1"/>
  <c r="H14" i="5"/>
  <c r="H13" i="5"/>
  <c r="AA111" i="2" l="1"/>
  <c r="AA112" i="2"/>
  <c r="AA119" i="2"/>
  <c r="AA120" i="2" s="1"/>
  <c r="AA110" i="2"/>
  <c r="AA117" i="2"/>
  <c r="AA118" i="2" s="1"/>
  <c r="AA115" i="2"/>
  <c r="AA116" i="2" s="1"/>
  <c r="E87" i="2"/>
  <c r="E50" i="2"/>
  <c r="AC111" i="2"/>
  <c r="AC112" i="2"/>
  <c r="AC119" i="2"/>
  <c r="AC120" i="2" s="1"/>
  <c r="AC110" i="2"/>
  <c r="AC115" i="2"/>
  <c r="AC116" i="2" s="1"/>
  <c r="AG106" i="2"/>
  <c r="AG107" i="2"/>
  <c r="AA114" i="2" l="1"/>
  <c r="AA113" i="2"/>
  <c r="AC113" i="2"/>
  <c r="AC114" i="2"/>
  <c r="AD115" i="2"/>
  <c r="AA121" i="2"/>
  <c r="AC121" i="2"/>
  <c r="AD112" i="2"/>
  <c r="AD110" i="2"/>
  <c r="AC103" i="2"/>
  <c r="AD117" i="2"/>
  <c r="AD118" i="2" s="1"/>
  <c r="AD111" i="2"/>
  <c r="AM111" i="2" s="1"/>
  <c r="AD119" i="2"/>
  <c r="AG105" i="2"/>
  <c r="AG103" i="2" s="1"/>
  <c r="AM112" i="2" l="1"/>
  <c r="AD113" i="2"/>
  <c r="AD114" i="2"/>
  <c r="AM119" i="2"/>
  <c r="AD120" i="2"/>
  <c r="AM115" i="2"/>
  <c r="AD116" i="2"/>
  <c r="AM116" i="2" s="1"/>
  <c r="X106" i="2"/>
  <c r="W106" i="2"/>
  <c r="AP107" i="2"/>
  <c r="AP105" i="2"/>
  <c r="AP106" i="2"/>
  <c r="AH103" i="2"/>
  <c r="X107" i="2" s="1"/>
  <c r="W103" i="2"/>
  <c r="AO112" i="2"/>
  <c r="AK115" i="2"/>
  <c r="AO107" i="2"/>
  <c r="AO106" i="2"/>
  <c r="AO105" i="2"/>
  <c r="AO101" i="2"/>
  <c r="AK110" i="2"/>
  <c r="AL110" i="2"/>
  <c r="AM110" i="2"/>
  <c r="AO110" i="2" s="1"/>
  <c r="AQ110" i="2" s="1"/>
  <c r="AM118" i="2"/>
  <c r="AL118" i="2"/>
  <c r="AK118" i="2"/>
  <c r="AK116" i="2"/>
  <c r="AN116" i="2" s="1"/>
  <c r="AL116" i="2"/>
  <c r="AM117" i="2"/>
  <c r="AL117" i="2"/>
  <c r="AK117" i="2"/>
  <c r="AL115" i="2"/>
  <c r="AD121" i="2"/>
  <c r="AM121" i="2" s="1"/>
  <c r="AK119" i="2"/>
  <c r="AL119" i="2"/>
  <c r="AL112" i="2"/>
  <c r="AN112" i="2" s="1"/>
  <c r="AK111" i="2"/>
  <c r="AL111" i="2"/>
  <c r="AL120" i="2" l="1"/>
  <c r="AM120" i="2"/>
  <c r="AK120" i="2"/>
  <c r="AM114" i="2"/>
  <c r="AL114" i="2"/>
  <c r="AM113" i="2"/>
  <c r="AL113" i="2"/>
  <c r="AQ112" i="2"/>
  <c r="AN110" i="2"/>
  <c r="AO119" i="2"/>
  <c r="AN119" i="2"/>
  <c r="AQ119" i="2" s="1"/>
  <c r="AN118" i="2"/>
  <c r="AN111" i="2"/>
  <c r="AN117" i="2"/>
  <c r="AN115" i="2"/>
  <c r="AO115" i="2"/>
  <c r="W107" i="2"/>
  <c r="AO118" i="2"/>
  <c r="AO117" i="2"/>
  <c r="AO116" i="2"/>
  <c r="AQ107" i="2"/>
  <c r="AO111" i="2"/>
  <c r="AQ111" i="2" s="1"/>
  <c r="F111" i="2" s="1"/>
  <c r="AT100" i="2"/>
  <c r="AT103" i="2"/>
  <c r="AT102" i="2"/>
  <c r="AT101" i="2"/>
  <c r="AS102" i="2"/>
  <c r="AS101" i="2"/>
  <c r="AS100" i="2"/>
  <c r="AS103" i="2"/>
  <c r="AK121" i="2"/>
  <c r="AL121" i="2"/>
  <c r="K106" i="2"/>
  <c r="AS112" i="2" l="1"/>
  <c r="AR112" i="2"/>
  <c r="AS119" i="2"/>
  <c r="AR119" i="2"/>
  <c r="AN121" i="2"/>
  <c r="AQ115" i="2"/>
  <c r="AQ117" i="2"/>
  <c r="AO121" i="2"/>
  <c r="AT104" i="2"/>
  <c r="AS104" i="2"/>
  <c r="AS109" i="2" s="1"/>
  <c r="K107" i="2"/>
  <c r="F112" i="2" l="1"/>
  <c r="F119" i="2"/>
  <c r="F110" i="2"/>
  <c r="F100" i="2"/>
  <c r="AT105" i="2"/>
  <c r="B108" i="2" l="1"/>
  <c r="AT106" i="2"/>
  <c r="F117" i="2" l="1"/>
  <c r="F115" i="2"/>
  <c r="V48" i="2" l="1"/>
  <c r="D23" i="5" s="1"/>
</calcChain>
</file>

<file path=xl/sharedStrings.xml><?xml version="1.0" encoding="utf-8"?>
<sst xmlns="http://schemas.openxmlformats.org/spreadsheetml/2006/main" count="807" uniqueCount="454">
  <si>
    <t>項　　　　目</t>
  </si>
  <si>
    <t>項目</t>
    <phoneticPr fontId="19"/>
  </si>
  <si>
    <t>加算点</t>
    <rPh sb="0" eb="2">
      <t>カサン</t>
    </rPh>
    <rPh sb="2" eb="3">
      <t>テン</t>
    </rPh>
    <phoneticPr fontId="19"/>
  </si>
  <si>
    <t>合計加算点</t>
    <rPh sb="0" eb="2">
      <t>ゴウケイ</t>
    </rPh>
    <rPh sb="2" eb="4">
      <t>カサン</t>
    </rPh>
    <rPh sb="4" eb="5">
      <t>テン</t>
    </rPh>
    <phoneticPr fontId="19"/>
  </si>
  <si>
    <t>支店等</t>
    <rPh sb="0" eb="2">
      <t>シテン</t>
    </rPh>
    <rPh sb="2" eb="3">
      <t>トウ</t>
    </rPh>
    <phoneticPr fontId="36"/>
  </si>
  <si>
    <t>県内</t>
    <rPh sb="0" eb="2">
      <t>ケンナイ</t>
    </rPh>
    <phoneticPr fontId="36"/>
  </si>
  <si>
    <t>商号又は名称</t>
  </si>
  <si>
    <t>電話番号</t>
  </si>
  <si>
    <t>①　企業の技術力（実績・経験等）（様式第６号）</t>
  </si>
  <si>
    <t>②　配置予定技術者の技術力（実績・経験等）（様式第７号）</t>
  </si>
  <si>
    <t>③　企業の地域社会に対する貢献度（様式第８号）</t>
  </si>
  <si>
    <t>④　技術審査書（様式９号その１～その２）</t>
  </si>
  <si>
    <t>⑤　○○○○に関する技術提案（様式第１０号）</t>
  </si>
  <si>
    <t>代表者氏名</t>
    <phoneticPr fontId="36"/>
  </si>
  <si>
    <t>（作成担当者</t>
    <phoneticPr fontId="36"/>
  </si>
  <si>
    <t>　福　島　県</t>
    <phoneticPr fontId="36"/>
  </si>
  <si>
    <t>工期</t>
    <rPh sb="0" eb="2">
      <t>コウキ</t>
    </rPh>
    <phoneticPr fontId="36"/>
  </si>
  <si>
    <t>入札参加者の本店（準本店）or支店等</t>
    <rPh sb="0" eb="2">
      <t>ニュウサツ</t>
    </rPh>
    <rPh sb="2" eb="5">
      <t>サンカシャ</t>
    </rPh>
    <rPh sb="6" eb="8">
      <t>ホンテン</t>
    </rPh>
    <rPh sb="9" eb="10">
      <t>ジュン</t>
    </rPh>
    <rPh sb="10" eb="12">
      <t>ホンテン</t>
    </rPh>
    <rPh sb="15" eb="17">
      <t>シテン</t>
    </rPh>
    <rPh sb="17" eb="18">
      <t>トウ</t>
    </rPh>
    <phoneticPr fontId="36"/>
  </si>
  <si>
    <t>同一市町村内の工事実績</t>
    <rPh sb="0" eb="2">
      <t>ドウイツ</t>
    </rPh>
    <rPh sb="2" eb="5">
      <t>シチョウソン</t>
    </rPh>
    <rPh sb="5" eb="6">
      <t>ナイ</t>
    </rPh>
    <rPh sb="7" eb="9">
      <t>コウジ</t>
    </rPh>
    <rPh sb="9" eb="11">
      <t>ジッセキ</t>
    </rPh>
    <phoneticPr fontId="36"/>
  </si>
  <si>
    <t>入札参加者の所在建設</t>
    <rPh sb="0" eb="2">
      <t>ニュウサツ</t>
    </rPh>
    <rPh sb="2" eb="5">
      <t>サンカシャ</t>
    </rPh>
    <rPh sb="6" eb="8">
      <t>ショザイ</t>
    </rPh>
    <rPh sb="8" eb="10">
      <t>ケンセツ</t>
    </rPh>
    <phoneticPr fontId="36"/>
  </si>
  <si>
    <t>有無</t>
    <rPh sb="0" eb="2">
      <t>ウム</t>
    </rPh>
    <phoneticPr fontId="36"/>
  </si>
  <si>
    <t>喜多方市</t>
    <rPh sb="0" eb="3">
      <t>キタカタ</t>
    </rPh>
    <rPh sb="3" eb="4">
      <t>シ</t>
    </rPh>
    <phoneticPr fontId="36"/>
  </si>
  <si>
    <t>喜多方土木</t>
    <rPh sb="0" eb="3">
      <t>キタカタ</t>
    </rPh>
    <rPh sb="3" eb="5">
      <t>ドボク</t>
    </rPh>
    <phoneticPr fontId="36"/>
  </si>
  <si>
    <t>喜多方建設</t>
    <rPh sb="0" eb="3">
      <t>キタカタ</t>
    </rPh>
    <rPh sb="3" eb="5">
      <t>ケンセツ</t>
    </rPh>
    <phoneticPr fontId="36"/>
  </si>
  <si>
    <t>有</t>
    <rPh sb="0" eb="1">
      <t>ア</t>
    </rPh>
    <phoneticPr fontId="36"/>
  </si>
  <si>
    <t>準本店</t>
    <rPh sb="0" eb="1">
      <t>ジュン</t>
    </rPh>
    <rPh sb="1" eb="3">
      <t>ホンテン</t>
    </rPh>
    <phoneticPr fontId="36"/>
  </si>
  <si>
    <t>猪苗代土木</t>
    <rPh sb="0" eb="3">
      <t>イナワシロ</t>
    </rPh>
    <rPh sb="3" eb="5">
      <t>ドボク</t>
    </rPh>
    <phoneticPr fontId="36"/>
  </si>
  <si>
    <t>南会津建設</t>
    <rPh sb="0" eb="3">
      <t>ミナミアイヅ</t>
    </rPh>
    <rPh sb="3" eb="5">
      <t>ケンセツ</t>
    </rPh>
    <phoneticPr fontId="36"/>
  </si>
  <si>
    <t>西会津町</t>
    <rPh sb="0" eb="4">
      <t>ニシアイヅマチ</t>
    </rPh>
    <phoneticPr fontId="36"/>
  </si>
  <si>
    <t>-</t>
    <phoneticPr fontId="36"/>
  </si>
  <si>
    <t>猪苗代町</t>
    <rPh sb="0" eb="3">
      <t>イナワシロ</t>
    </rPh>
    <rPh sb="3" eb="4">
      <t>マチ</t>
    </rPh>
    <phoneticPr fontId="36"/>
  </si>
  <si>
    <t>磐梯町</t>
    <rPh sb="0" eb="2">
      <t>バンダイ</t>
    </rPh>
    <rPh sb="2" eb="3">
      <t>マチ</t>
    </rPh>
    <phoneticPr fontId="36"/>
  </si>
  <si>
    <t>地域要件</t>
    <rPh sb="0" eb="2">
      <t>チイキ</t>
    </rPh>
    <rPh sb="2" eb="4">
      <t>ヨウケン</t>
    </rPh>
    <phoneticPr fontId="36"/>
  </si>
  <si>
    <t>管内</t>
    <rPh sb="0" eb="2">
      <t>カンナイ</t>
    </rPh>
    <phoneticPr fontId="36"/>
  </si>
  <si>
    <t>隣接３管内</t>
    <rPh sb="0" eb="2">
      <t>リンセツ</t>
    </rPh>
    <rPh sb="3" eb="5">
      <t>カンナイ</t>
    </rPh>
    <phoneticPr fontId="36"/>
  </si>
  <si>
    <t>全国</t>
    <rPh sb="0" eb="2">
      <t>ゼンコク</t>
    </rPh>
    <phoneticPr fontId="36"/>
  </si>
  <si>
    <t>一般土木工事又は舗装工事"以外"</t>
  </si>
  <si>
    <t>一般土木工事又は舗装工事</t>
    <phoneticPr fontId="36"/>
  </si>
  <si>
    <t>発注種別</t>
    <rPh sb="0" eb="2">
      <t>ハッチュウ</t>
    </rPh>
    <rPh sb="2" eb="4">
      <t>シュベツ</t>
    </rPh>
    <phoneticPr fontId="36"/>
  </si>
  <si>
    <t>県北土木</t>
    <rPh sb="0" eb="2">
      <t>ケンポク</t>
    </rPh>
    <rPh sb="2" eb="4">
      <t>ドボク</t>
    </rPh>
    <phoneticPr fontId="36"/>
  </si>
  <si>
    <t>保原土木</t>
    <rPh sb="0" eb="2">
      <t>ホバラ</t>
    </rPh>
    <rPh sb="2" eb="4">
      <t>ドボク</t>
    </rPh>
    <phoneticPr fontId="36"/>
  </si>
  <si>
    <t>二本松土木</t>
    <rPh sb="0" eb="3">
      <t>ニホンマツ</t>
    </rPh>
    <rPh sb="3" eb="5">
      <t>ドボク</t>
    </rPh>
    <phoneticPr fontId="36"/>
  </si>
  <si>
    <t>県中建設</t>
    <rPh sb="0" eb="1">
      <t>ケン</t>
    </rPh>
    <rPh sb="1" eb="2">
      <t>チュウ</t>
    </rPh>
    <rPh sb="2" eb="4">
      <t>ケンセツ</t>
    </rPh>
    <phoneticPr fontId="36"/>
  </si>
  <si>
    <t>三春土木</t>
    <rPh sb="0" eb="2">
      <t>ミハル</t>
    </rPh>
    <rPh sb="2" eb="4">
      <t>ドボク</t>
    </rPh>
    <phoneticPr fontId="36"/>
  </si>
  <si>
    <t>須賀川土木</t>
    <rPh sb="0" eb="3">
      <t>スカガワ</t>
    </rPh>
    <rPh sb="3" eb="5">
      <t>ドボク</t>
    </rPh>
    <phoneticPr fontId="36"/>
  </si>
  <si>
    <t>石川土木</t>
    <rPh sb="0" eb="2">
      <t>イシカワ</t>
    </rPh>
    <rPh sb="2" eb="4">
      <t>ドボク</t>
    </rPh>
    <phoneticPr fontId="36"/>
  </si>
  <si>
    <t>県南土木</t>
    <rPh sb="0" eb="2">
      <t>ケンナン</t>
    </rPh>
    <rPh sb="2" eb="4">
      <t>ドボク</t>
    </rPh>
    <phoneticPr fontId="36"/>
  </si>
  <si>
    <t>県中土木</t>
    <rPh sb="0" eb="1">
      <t>ケン</t>
    </rPh>
    <rPh sb="1" eb="2">
      <t>チュウ</t>
    </rPh>
    <rPh sb="2" eb="4">
      <t>ドボク</t>
    </rPh>
    <phoneticPr fontId="36"/>
  </si>
  <si>
    <t>棚倉土木</t>
    <rPh sb="0" eb="2">
      <t>タナグラ</t>
    </rPh>
    <rPh sb="2" eb="4">
      <t>ドボク</t>
    </rPh>
    <phoneticPr fontId="36"/>
  </si>
  <si>
    <t>会津若松土木</t>
    <rPh sb="0" eb="2">
      <t>アイヅ</t>
    </rPh>
    <rPh sb="2" eb="4">
      <t>ワカマツ</t>
    </rPh>
    <rPh sb="4" eb="6">
      <t>ドボク</t>
    </rPh>
    <phoneticPr fontId="36"/>
  </si>
  <si>
    <t>宮下土木</t>
    <rPh sb="0" eb="2">
      <t>ミヤシタ</t>
    </rPh>
    <rPh sb="2" eb="4">
      <t>ドボク</t>
    </rPh>
    <phoneticPr fontId="36"/>
  </si>
  <si>
    <t>南会津土木</t>
    <rPh sb="0" eb="3">
      <t>ミナミアイヅ</t>
    </rPh>
    <rPh sb="3" eb="5">
      <t>ドボク</t>
    </rPh>
    <phoneticPr fontId="36"/>
  </si>
  <si>
    <t>山口土木</t>
    <rPh sb="0" eb="2">
      <t>ヤマグチ</t>
    </rPh>
    <rPh sb="2" eb="4">
      <t>ドボク</t>
    </rPh>
    <phoneticPr fontId="36"/>
  </si>
  <si>
    <t>相双土木</t>
    <rPh sb="0" eb="2">
      <t>ソウソウ</t>
    </rPh>
    <rPh sb="2" eb="4">
      <t>ドボク</t>
    </rPh>
    <phoneticPr fontId="36"/>
  </si>
  <si>
    <t>富岡土木</t>
    <rPh sb="0" eb="2">
      <t>トミオカ</t>
    </rPh>
    <rPh sb="2" eb="4">
      <t>ドボク</t>
    </rPh>
    <phoneticPr fontId="36"/>
  </si>
  <si>
    <t>県北建設</t>
    <rPh sb="0" eb="2">
      <t>ケンポク</t>
    </rPh>
    <rPh sb="2" eb="4">
      <t>ケンセツ</t>
    </rPh>
    <phoneticPr fontId="36"/>
  </si>
  <si>
    <t>県南建設</t>
    <rPh sb="0" eb="2">
      <t>ケンナン</t>
    </rPh>
    <rPh sb="2" eb="4">
      <t>ケンセツ</t>
    </rPh>
    <phoneticPr fontId="36"/>
  </si>
  <si>
    <t>会津若松建設</t>
    <rPh sb="0" eb="2">
      <t>アイヅ</t>
    </rPh>
    <rPh sb="2" eb="4">
      <t>ワカマツ</t>
    </rPh>
    <rPh sb="4" eb="6">
      <t>ケンセツ</t>
    </rPh>
    <phoneticPr fontId="36"/>
  </si>
  <si>
    <t>相双建設</t>
    <rPh sb="0" eb="2">
      <t>ソウソウ</t>
    </rPh>
    <rPh sb="2" eb="4">
      <t>ケンセツ</t>
    </rPh>
    <phoneticPr fontId="36"/>
  </si>
  <si>
    <t>いわき建設</t>
    <rPh sb="3" eb="5">
      <t>ケンセツ</t>
    </rPh>
    <phoneticPr fontId="36"/>
  </si>
  <si>
    <t>福島市</t>
    <rPh sb="0" eb="3">
      <t>フクシマシ</t>
    </rPh>
    <phoneticPr fontId="36"/>
  </si>
  <si>
    <t>川俣町</t>
    <rPh sb="0" eb="3">
      <t>カワマタマチ</t>
    </rPh>
    <phoneticPr fontId="36"/>
  </si>
  <si>
    <t>伊達市</t>
    <rPh sb="0" eb="3">
      <t>ダテシ</t>
    </rPh>
    <phoneticPr fontId="36"/>
  </si>
  <si>
    <t>桑折町</t>
    <rPh sb="0" eb="3">
      <t>コオリマチ</t>
    </rPh>
    <phoneticPr fontId="36"/>
  </si>
  <si>
    <t>国見町</t>
    <rPh sb="0" eb="3">
      <t>クニミマチ</t>
    </rPh>
    <phoneticPr fontId="36"/>
  </si>
  <si>
    <t>二本松市</t>
    <rPh sb="0" eb="4">
      <t>ニホンマツシ</t>
    </rPh>
    <phoneticPr fontId="36"/>
  </si>
  <si>
    <t>本宮市</t>
    <rPh sb="0" eb="3">
      <t>モトミヤシ</t>
    </rPh>
    <phoneticPr fontId="36"/>
  </si>
  <si>
    <t>大玉村</t>
    <rPh sb="0" eb="3">
      <t>オオタマムラ</t>
    </rPh>
    <phoneticPr fontId="36"/>
  </si>
  <si>
    <t>郡山市</t>
    <rPh sb="0" eb="3">
      <t>コオリヤマシ</t>
    </rPh>
    <phoneticPr fontId="36"/>
  </si>
  <si>
    <t>田村市</t>
    <rPh sb="0" eb="3">
      <t>タムラシ</t>
    </rPh>
    <phoneticPr fontId="36"/>
  </si>
  <si>
    <t>三春町</t>
    <rPh sb="0" eb="2">
      <t>ミハル</t>
    </rPh>
    <rPh sb="2" eb="3">
      <t>マチ</t>
    </rPh>
    <phoneticPr fontId="36"/>
  </si>
  <si>
    <t>小野町</t>
    <rPh sb="0" eb="3">
      <t>オノマチ</t>
    </rPh>
    <phoneticPr fontId="36"/>
  </si>
  <si>
    <t>須賀川市</t>
    <rPh sb="0" eb="4">
      <t>スカガワシ</t>
    </rPh>
    <phoneticPr fontId="36"/>
  </si>
  <si>
    <t>鏡石町</t>
    <rPh sb="0" eb="3">
      <t>カガミイシマチ</t>
    </rPh>
    <phoneticPr fontId="36"/>
  </si>
  <si>
    <t>天栄村</t>
    <rPh sb="0" eb="2">
      <t>テンエイ</t>
    </rPh>
    <rPh sb="2" eb="3">
      <t>ムラ</t>
    </rPh>
    <phoneticPr fontId="36"/>
  </si>
  <si>
    <t>石川町</t>
    <rPh sb="0" eb="3">
      <t>イシカワマチ</t>
    </rPh>
    <phoneticPr fontId="36"/>
  </si>
  <si>
    <t>玉川村</t>
    <rPh sb="0" eb="2">
      <t>タマガワ</t>
    </rPh>
    <rPh sb="2" eb="3">
      <t>ムラ</t>
    </rPh>
    <phoneticPr fontId="36"/>
  </si>
  <si>
    <t>平田村</t>
    <rPh sb="0" eb="3">
      <t>ヒラタムラ</t>
    </rPh>
    <phoneticPr fontId="36"/>
  </si>
  <si>
    <t>浅川町</t>
    <rPh sb="0" eb="3">
      <t>アサカワマチ</t>
    </rPh>
    <phoneticPr fontId="36"/>
  </si>
  <si>
    <t>古殿町</t>
    <rPh sb="0" eb="3">
      <t>フルドノマチ</t>
    </rPh>
    <phoneticPr fontId="36"/>
  </si>
  <si>
    <t>白河市</t>
    <rPh sb="0" eb="3">
      <t>シラカワシ</t>
    </rPh>
    <phoneticPr fontId="36"/>
  </si>
  <si>
    <t>西郷村</t>
    <rPh sb="0" eb="3">
      <t>ニシゴウムラ</t>
    </rPh>
    <phoneticPr fontId="36"/>
  </si>
  <si>
    <t>泉崎村</t>
    <rPh sb="0" eb="2">
      <t>イズミザキ</t>
    </rPh>
    <rPh sb="2" eb="3">
      <t>ムラ</t>
    </rPh>
    <phoneticPr fontId="36"/>
  </si>
  <si>
    <t>中島村</t>
    <rPh sb="0" eb="3">
      <t>ナカジマムラ</t>
    </rPh>
    <phoneticPr fontId="36"/>
  </si>
  <si>
    <t>矢吹町</t>
    <rPh sb="0" eb="3">
      <t>ヤブキマチ</t>
    </rPh>
    <phoneticPr fontId="36"/>
  </si>
  <si>
    <t>棚倉町</t>
    <rPh sb="0" eb="3">
      <t>タナグラマチ</t>
    </rPh>
    <phoneticPr fontId="36"/>
  </si>
  <si>
    <t>矢祭町</t>
    <rPh sb="0" eb="3">
      <t>ヤマツリマチ</t>
    </rPh>
    <phoneticPr fontId="36"/>
  </si>
  <si>
    <t>塙町</t>
    <rPh sb="0" eb="2">
      <t>ハナワマチ</t>
    </rPh>
    <phoneticPr fontId="36"/>
  </si>
  <si>
    <t>鮫川村</t>
    <rPh sb="0" eb="2">
      <t>サメガワ</t>
    </rPh>
    <rPh sb="2" eb="3">
      <t>ムラ</t>
    </rPh>
    <phoneticPr fontId="36"/>
  </si>
  <si>
    <t>会津若松市</t>
    <rPh sb="0" eb="2">
      <t>アイヅ</t>
    </rPh>
    <rPh sb="2" eb="4">
      <t>ワカマツ</t>
    </rPh>
    <rPh sb="4" eb="5">
      <t>シ</t>
    </rPh>
    <phoneticPr fontId="36"/>
  </si>
  <si>
    <t>会津坂下町</t>
    <rPh sb="0" eb="2">
      <t>アイヅ</t>
    </rPh>
    <rPh sb="2" eb="4">
      <t>サカシタ</t>
    </rPh>
    <rPh sb="4" eb="5">
      <t>マチ</t>
    </rPh>
    <phoneticPr fontId="36"/>
  </si>
  <si>
    <t>湯川村</t>
    <rPh sb="0" eb="2">
      <t>ユガワ</t>
    </rPh>
    <rPh sb="2" eb="3">
      <t>ムラ</t>
    </rPh>
    <phoneticPr fontId="36"/>
  </si>
  <si>
    <t>会津美里町</t>
    <rPh sb="0" eb="2">
      <t>アイヅ</t>
    </rPh>
    <rPh sb="2" eb="5">
      <t>ミサトマチ</t>
    </rPh>
    <phoneticPr fontId="36"/>
  </si>
  <si>
    <t>柳津町</t>
    <rPh sb="0" eb="3">
      <t>ヤナイヅマチ</t>
    </rPh>
    <phoneticPr fontId="36"/>
  </si>
  <si>
    <t>三島町</t>
    <rPh sb="0" eb="3">
      <t>ミシママチ</t>
    </rPh>
    <phoneticPr fontId="36"/>
  </si>
  <si>
    <t>金山町</t>
    <rPh sb="0" eb="3">
      <t>カネヤママチ</t>
    </rPh>
    <phoneticPr fontId="36"/>
  </si>
  <si>
    <t>昭和村</t>
    <rPh sb="0" eb="2">
      <t>ショウワ</t>
    </rPh>
    <rPh sb="2" eb="3">
      <t>ムラ</t>
    </rPh>
    <phoneticPr fontId="36"/>
  </si>
  <si>
    <t>下郷町</t>
    <rPh sb="0" eb="3">
      <t>シモゴウマチ</t>
    </rPh>
    <phoneticPr fontId="36"/>
  </si>
  <si>
    <t>檜枝岐村</t>
    <rPh sb="0" eb="3">
      <t>ヒノエマタ</t>
    </rPh>
    <rPh sb="3" eb="4">
      <t>ムラ</t>
    </rPh>
    <phoneticPr fontId="36"/>
  </si>
  <si>
    <t>南会津町（東部）</t>
    <rPh sb="0" eb="3">
      <t>ミナミアイヅ</t>
    </rPh>
    <rPh sb="3" eb="4">
      <t>マチ</t>
    </rPh>
    <rPh sb="5" eb="7">
      <t>トウブ</t>
    </rPh>
    <phoneticPr fontId="36"/>
  </si>
  <si>
    <t>南会津町（西部）</t>
    <rPh sb="0" eb="3">
      <t>ミナミアイヅ</t>
    </rPh>
    <rPh sb="3" eb="4">
      <t>マチ</t>
    </rPh>
    <rPh sb="5" eb="7">
      <t>セイブ</t>
    </rPh>
    <phoneticPr fontId="36"/>
  </si>
  <si>
    <t>北塩原村(喜多方建設管内)</t>
    <rPh sb="0" eb="1">
      <t>キタ</t>
    </rPh>
    <rPh sb="1" eb="3">
      <t>シオバラ</t>
    </rPh>
    <rPh sb="3" eb="4">
      <t>ムラ</t>
    </rPh>
    <rPh sb="5" eb="8">
      <t>キタカタ</t>
    </rPh>
    <rPh sb="8" eb="10">
      <t>ケンセツ</t>
    </rPh>
    <rPh sb="10" eb="12">
      <t>カンナイ</t>
    </rPh>
    <phoneticPr fontId="36"/>
  </si>
  <si>
    <t>北塩原村(猪苗代土木管内)</t>
    <rPh sb="0" eb="1">
      <t>キタ</t>
    </rPh>
    <rPh sb="1" eb="3">
      <t>シオバラ</t>
    </rPh>
    <rPh sb="3" eb="4">
      <t>ムラ</t>
    </rPh>
    <rPh sb="5" eb="8">
      <t>イナワシロ</t>
    </rPh>
    <rPh sb="8" eb="10">
      <t>ドボク</t>
    </rPh>
    <rPh sb="10" eb="12">
      <t>カンナイ</t>
    </rPh>
    <phoneticPr fontId="36"/>
  </si>
  <si>
    <t>只見町</t>
    <rPh sb="0" eb="3">
      <t>タダミマチ</t>
    </rPh>
    <phoneticPr fontId="36"/>
  </si>
  <si>
    <t>相馬市</t>
    <rPh sb="0" eb="3">
      <t>ソウマシ</t>
    </rPh>
    <phoneticPr fontId="36"/>
  </si>
  <si>
    <t>南相馬市</t>
    <rPh sb="0" eb="4">
      <t>ミナミソウマシ</t>
    </rPh>
    <phoneticPr fontId="36"/>
  </si>
  <si>
    <t>新地町</t>
    <rPh sb="0" eb="2">
      <t>シンチ</t>
    </rPh>
    <rPh sb="2" eb="3">
      <t>マチ</t>
    </rPh>
    <phoneticPr fontId="36"/>
  </si>
  <si>
    <t>飯舘村</t>
    <rPh sb="0" eb="3">
      <t>イイタテムラ</t>
    </rPh>
    <phoneticPr fontId="36"/>
  </si>
  <si>
    <t>広野町</t>
    <rPh sb="0" eb="3">
      <t>ヒロノマチ</t>
    </rPh>
    <phoneticPr fontId="36"/>
  </si>
  <si>
    <t>楢葉町</t>
    <rPh sb="0" eb="3">
      <t>ナラハマチ</t>
    </rPh>
    <phoneticPr fontId="36"/>
  </si>
  <si>
    <t>富岡町</t>
    <rPh sb="0" eb="3">
      <t>トミオカマチ</t>
    </rPh>
    <phoneticPr fontId="36"/>
  </si>
  <si>
    <t>川内村</t>
    <rPh sb="0" eb="3">
      <t>カワウチムラ</t>
    </rPh>
    <phoneticPr fontId="36"/>
  </si>
  <si>
    <t>大熊町</t>
    <rPh sb="0" eb="3">
      <t>オオクママチ</t>
    </rPh>
    <phoneticPr fontId="36"/>
  </si>
  <si>
    <t>双葉町</t>
    <rPh sb="0" eb="3">
      <t>フタバマチ</t>
    </rPh>
    <phoneticPr fontId="36"/>
  </si>
  <si>
    <t>浪江町</t>
    <rPh sb="0" eb="3">
      <t>ナミエマチ</t>
    </rPh>
    <phoneticPr fontId="36"/>
  </si>
  <si>
    <t>葛尾村</t>
    <rPh sb="0" eb="3">
      <t>カツラオムラ</t>
    </rPh>
    <phoneticPr fontId="36"/>
  </si>
  <si>
    <t>いわき市</t>
    <rPh sb="3" eb="4">
      <t>シ</t>
    </rPh>
    <phoneticPr fontId="36"/>
  </si>
  <si>
    <t>市町村</t>
    <rPh sb="0" eb="3">
      <t>シチョウソン</t>
    </rPh>
    <phoneticPr fontId="36"/>
  </si>
  <si>
    <t>建設事務所</t>
    <rPh sb="0" eb="2">
      <t>ケンセツ</t>
    </rPh>
    <rPh sb="2" eb="5">
      <t>ジムショ</t>
    </rPh>
    <phoneticPr fontId="36"/>
  </si>
  <si>
    <t>市町村①</t>
    <rPh sb="0" eb="3">
      <t>シチョウソン</t>
    </rPh>
    <phoneticPr fontId="36"/>
  </si>
  <si>
    <t>発注種別</t>
    <rPh sb="0" eb="2">
      <t>ハッチュウ</t>
    </rPh>
    <rPh sb="2" eb="4">
      <t>シュベツ</t>
    </rPh>
    <phoneticPr fontId="36"/>
  </si>
  <si>
    <t>一般土木工事</t>
    <rPh sb="0" eb="2">
      <t>イッパン</t>
    </rPh>
    <rPh sb="2" eb="4">
      <t>ドボク</t>
    </rPh>
    <rPh sb="4" eb="6">
      <t>コウジ</t>
    </rPh>
    <phoneticPr fontId="36"/>
  </si>
  <si>
    <t>舗装工事</t>
    <rPh sb="0" eb="2">
      <t>ホソウ</t>
    </rPh>
    <rPh sb="2" eb="4">
      <t>コウジ</t>
    </rPh>
    <phoneticPr fontId="36"/>
  </si>
  <si>
    <t>加算点合計</t>
    <rPh sb="0" eb="2">
      <t>カサン</t>
    </rPh>
    <rPh sb="2" eb="3">
      <t>テン</t>
    </rPh>
    <rPh sb="3" eb="5">
      <t>ゴウケイ</t>
    </rPh>
    <phoneticPr fontId="36"/>
  </si>
  <si>
    <t>点</t>
    <rPh sb="0" eb="1">
      <t>テン</t>
    </rPh>
    <phoneticPr fontId="36"/>
  </si>
  <si>
    <t>市町村②</t>
    <rPh sb="0" eb="3">
      <t>シチョウソン</t>
    </rPh>
    <phoneticPr fontId="36"/>
  </si>
  <si>
    <t>自動表示。（入力不要）</t>
    <rPh sb="0" eb="2">
      <t>ジドウ</t>
    </rPh>
    <rPh sb="2" eb="4">
      <t>ヒョウジ</t>
    </rPh>
    <rPh sb="6" eb="8">
      <t>ニュウリョク</t>
    </rPh>
    <rPh sb="8" eb="10">
      <t>フヨウ</t>
    </rPh>
    <phoneticPr fontId="36"/>
  </si>
  <si>
    <t>工事箇所の所在する土木事務所</t>
    <rPh sb="0" eb="2">
      <t>コウジ</t>
    </rPh>
    <rPh sb="2" eb="4">
      <t>カショ</t>
    </rPh>
    <rPh sb="5" eb="7">
      <t>ショザイ</t>
    </rPh>
    <rPh sb="9" eb="11">
      <t>ドボク</t>
    </rPh>
    <rPh sb="11" eb="13">
      <t>ジム</t>
    </rPh>
    <rPh sb="13" eb="14">
      <t>ショ</t>
    </rPh>
    <phoneticPr fontId="36"/>
  </si>
  <si>
    <t>工事箇所の所在する建設事務所</t>
    <rPh sb="0" eb="2">
      <t>コウジ</t>
    </rPh>
    <rPh sb="2" eb="4">
      <t>カショ</t>
    </rPh>
    <rPh sb="5" eb="7">
      <t>ショザイ</t>
    </rPh>
    <rPh sb="9" eb="11">
      <t>ケンセツ</t>
    </rPh>
    <rPh sb="11" eb="13">
      <t>ジム</t>
    </rPh>
    <rPh sb="13" eb="14">
      <t>ショ</t>
    </rPh>
    <phoneticPr fontId="36"/>
  </si>
  <si>
    <t>工事番号</t>
    <rPh sb="0" eb="2">
      <t>コウジ</t>
    </rPh>
    <rPh sb="2" eb="4">
      <t>バンゴウ</t>
    </rPh>
    <phoneticPr fontId="36"/>
  </si>
  <si>
    <t>工事名</t>
    <rPh sb="0" eb="3">
      <t>コウジメイ</t>
    </rPh>
    <phoneticPr fontId="36"/>
  </si>
  <si>
    <t>公告日</t>
    <rPh sb="0" eb="3">
      <t>コウコクビ</t>
    </rPh>
    <phoneticPr fontId="36"/>
  </si>
  <si>
    <t>備　考</t>
    <rPh sb="0" eb="1">
      <t>ソナエ</t>
    </rPh>
    <rPh sb="2" eb="3">
      <t>コウ</t>
    </rPh>
    <phoneticPr fontId="36"/>
  </si>
  <si>
    <t>企業の工事成績</t>
    <rPh sb="0" eb="2">
      <t>キギョウ</t>
    </rPh>
    <rPh sb="3" eb="5">
      <t>コウジ</t>
    </rPh>
    <rPh sb="5" eb="7">
      <t>セイセキ</t>
    </rPh>
    <phoneticPr fontId="36"/>
  </si>
  <si>
    <t>1：記入あり</t>
    <rPh sb="2" eb="4">
      <t>キニュウ</t>
    </rPh>
    <phoneticPr fontId="36"/>
  </si>
  <si>
    <t>配置技術者の工事成績</t>
    <rPh sb="0" eb="2">
      <t>ハイチ</t>
    </rPh>
    <rPh sb="2" eb="5">
      <t>ギジュツシャ</t>
    </rPh>
    <rPh sb="6" eb="8">
      <t>コウジ</t>
    </rPh>
    <rPh sb="8" eb="10">
      <t>セイセキ</t>
    </rPh>
    <phoneticPr fontId="36"/>
  </si>
  <si>
    <t xml:space="preserve">第○○-○○○○○-○○○○号 </t>
    <rPh sb="0" eb="1">
      <t>ダイ</t>
    </rPh>
    <rPh sb="14" eb="15">
      <t>ゴウ</t>
    </rPh>
    <phoneticPr fontId="36"/>
  </si>
  <si>
    <t>工事番号・工事名：</t>
    <phoneticPr fontId="36"/>
  </si>
  <si>
    <t>会社名：</t>
    <phoneticPr fontId="36"/>
  </si>
  <si>
    <t>-</t>
    <phoneticPr fontId="36"/>
  </si>
  <si>
    <t>土木事務所
（19区分）</t>
    <rPh sb="0" eb="2">
      <t>ドボク</t>
    </rPh>
    <rPh sb="2" eb="5">
      <t>ジムショ</t>
    </rPh>
    <rPh sb="9" eb="11">
      <t>クブン</t>
    </rPh>
    <phoneticPr fontId="36"/>
  </si>
  <si>
    <t>No.</t>
    <phoneticPr fontId="36"/>
  </si>
  <si>
    <t>県外</t>
    <rPh sb="0" eb="2">
      <t>ケンガイ</t>
    </rPh>
    <phoneticPr fontId="36"/>
  </si>
  <si>
    <t>同一市町村</t>
    <rPh sb="0" eb="2">
      <t>ドウイツ</t>
    </rPh>
    <rPh sb="2" eb="5">
      <t>シチョウソン</t>
    </rPh>
    <phoneticPr fontId="36"/>
  </si>
  <si>
    <t>同一土木</t>
    <rPh sb="0" eb="2">
      <t>ドウイツ</t>
    </rPh>
    <rPh sb="2" eb="4">
      <t>ドボク</t>
    </rPh>
    <phoneticPr fontId="36"/>
  </si>
  <si>
    <t>同一建設</t>
    <rPh sb="0" eb="2">
      <t>ドウイツ</t>
    </rPh>
    <rPh sb="2" eb="4">
      <t>ケンセツ</t>
    </rPh>
    <phoneticPr fontId="36"/>
  </si>
  <si>
    <t>得点</t>
    <rPh sb="0" eb="2">
      <t>トクテン</t>
    </rPh>
    <phoneticPr fontId="36"/>
  </si>
  <si>
    <t>委任なし支店</t>
    <rPh sb="0" eb="2">
      <t>イニン</t>
    </rPh>
    <rPh sb="4" eb="6">
      <t>シテン</t>
    </rPh>
    <phoneticPr fontId="36"/>
  </si>
  <si>
    <t>点数あり：該当</t>
    <rPh sb="0" eb="2">
      <t>テンスウ</t>
    </rPh>
    <rPh sb="5" eb="7">
      <t>ガイトウ</t>
    </rPh>
    <phoneticPr fontId="36"/>
  </si>
  <si>
    <t>入札参加者</t>
    <rPh sb="0" eb="2">
      <t>ニュウサツ</t>
    </rPh>
    <rPh sb="2" eb="5">
      <t>サンカシャ</t>
    </rPh>
    <phoneticPr fontId="36"/>
  </si>
  <si>
    <t>県内</t>
    <rPh sb="0" eb="2">
      <t>ケンナイ</t>
    </rPh>
    <phoneticPr fontId="36"/>
  </si>
  <si>
    <t>市町村</t>
    <rPh sb="0" eb="3">
      <t>シチョウソン</t>
    </rPh>
    <phoneticPr fontId="36"/>
  </si>
  <si>
    <t>土木</t>
    <rPh sb="0" eb="2">
      <t>ドボク</t>
    </rPh>
    <phoneticPr fontId="36"/>
  </si>
  <si>
    <t>建設</t>
    <rPh sb="0" eb="2">
      <t>ケンセツ</t>
    </rPh>
    <phoneticPr fontId="36"/>
  </si>
  <si>
    <t>1:同一市町村内</t>
    <rPh sb="2" eb="4">
      <t>ドウイツ</t>
    </rPh>
    <rPh sb="4" eb="7">
      <t>シチョウソン</t>
    </rPh>
    <rPh sb="7" eb="8">
      <t>ナイ</t>
    </rPh>
    <phoneticPr fontId="36"/>
  </si>
  <si>
    <t>1:同一
土木管内</t>
    <rPh sb="2" eb="4">
      <t>ドウイツ</t>
    </rPh>
    <rPh sb="5" eb="7">
      <t>ドボク</t>
    </rPh>
    <rPh sb="7" eb="9">
      <t>カンナイ</t>
    </rPh>
    <phoneticPr fontId="36"/>
  </si>
  <si>
    <t>左記の
土木管内</t>
    <rPh sb="0" eb="2">
      <t>サキ</t>
    </rPh>
    <rPh sb="4" eb="6">
      <t>ドボク</t>
    </rPh>
    <rPh sb="6" eb="8">
      <t>カンナイ</t>
    </rPh>
    <phoneticPr fontId="36"/>
  </si>
  <si>
    <t>左記の
建設管内</t>
    <rPh sb="0" eb="2">
      <t>サキ</t>
    </rPh>
    <rPh sb="4" eb="6">
      <t>ケンセツ</t>
    </rPh>
    <rPh sb="6" eb="8">
      <t>カンナイ</t>
    </rPh>
    <phoneticPr fontId="36"/>
  </si>
  <si>
    <t>1:同一
建設管内</t>
    <rPh sb="2" eb="4">
      <t>ドウイツ</t>
    </rPh>
    <rPh sb="5" eb="7">
      <t>ケンセツ</t>
    </rPh>
    <rPh sb="7" eb="9">
      <t>カンナイ</t>
    </rPh>
    <phoneticPr fontId="36"/>
  </si>
  <si>
    <t>3:同一市町村
2:同一土木
1:同一建設</t>
    <rPh sb="2" eb="4">
      <t>ドウイツ</t>
    </rPh>
    <rPh sb="4" eb="7">
      <t>シチョウソン</t>
    </rPh>
    <rPh sb="10" eb="12">
      <t>ドウイツ</t>
    </rPh>
    <rPh sb="12" eb="14">
      <t>ドボク</t>
    </rPh>
    <rPh sb="17" eb="19">
      <t>ドウイツ</t>
    </rPh>
    <rPh sb="19" eb="21">
      <t>ケンセツ</t>
    </rPh>
    <phoneticPr fontId="36"/>
  </si>
  <si>
    <t>1：実績有</t>
    <rPh sb="2" eb="4">
      <t>ジッセキ</t>
    </rPh>
    <rPh sb="4" eb="5">
      <t>ア</t>
    </rPh>
    <phoneticPr fontId="36"/>
  </si>
  <si>
    <t>配点
（同一市町村）</t>
    <rPh sb="0" eb="2">
      <t>ハイテン</t>
    </rPh>
    <rPh sb="4" eb="6">
      <t>ドウイツ</t>
    </rPh>
    <rPh sb="6" eb="9">
      <t>シチョウソン</t>
    </rPh>
    <phoneticPr fontId="36"/>
  </si>
  <si>
    <t>配点
（同一土木）</t>
    <rPh sb="0" eb="2">
      <t>ハイテン</t>
    </rPh>
    <rPh sb="4" eb="6">
      <t>ドウイツ</t>
    </rPh>
    <rPh sb="6" eb="8">
      <t>ドボク</t>
    </rPh>
    <phoneticPr fontId="36"/>
  </si>
  <si>
    <t>配点</t>
    <rPh sb="0" eb="2">
      <t>ハイテン</t>
    </rPh>
    <phoneticPr fontId="36"/>
  </si>
  <si>
    <t>得点
（同一市町村）</t>
    <rPh sb="0" eb="2">
      <t>トクテン</t>
    </rPh>
    <rPh sb="4" eb="6">
      <t>ドウイツ</t>
    </rPh>
    <rPh sb="6" eb="9">
      <t>シチョウソン</t>
    </rPh>
    <phoneticPr fontId="36"/>
  </si>
  <si>
    <t>得点
（同一土木）</t>
    <rPh sb="0" eb="2">
      <t>トクテン</t>
    </rPh>
    <rPh sb="4" eb="6">
      <t>ドウイツ</t>
    </rPh>
    <rPh sb="6" eb="8">
      <t>ドボク</t>
    </rPh>
    <phoneticPr fontId="36"/>
  </si>
  <si>
    <t>最終得点</t>
    <rPh sb="0" eb="2">
      <t>サイシュウ</t>
    </rPh>
    <rPh sb="2" eb="4">
      <t>トクテン</t>
    </rPh>
    <phoneticPr fontId="36"/>
  </si>
  <si>
    <t>配点
(満点)</t>
    <rPh sb="0" eb="2">
      <t>ハイテン</t>
    </rPh>
    <rPh sb="4" eb="6">
      <t>マンテン</t>
    </rPh>
    <phoneticPr fontId="19"/>
  </si>
  <si>
    <t>本店</t>
    <rPh sb="0" eb="2">
      <t>ホンテン</t>
    </rPh>
    <phoneticPr fontId="36"/>
  </si>
  <si>
    <t>配点</t>
    <rPh sb="0" eb="2">
      <t>ハイテン</t>
    </rPh>
    <phoneticPr fontId="36"/>
  </si>
  <si>
    <t>得点</t>
    <rPh sb="0" eb="2">
      <t>トクテン</t>
    </rPh>
    <phoneticPr fontId="36"/>
  </si>
  <si>
    <t>最終得点</t>
    <rPh sb="0" eb="2">
      <t>サイシュウ</t>
    </rPh>
    <rPh sb="2" eb="4">
      <t>トクテン</t>
    </rPh>
    <phoneticPr fontId="36"/>
  </si>
  <si>
    <t>1：OK</t>
    <phoneticPr fontId="36"/>
  </si>
  <si>
    <t>建築工事</t>
    <rPh sb="0" eb="2">
      <t>ケンチク</t>
    </rPh>
    <rPh sb="2" eb="4">
      <t>コウジ</t>
    </rPh>
    <phoneticPr fontId="36"/>
  </si>
  <si>
    <t>電気設備工事</t>
    <rPh sb="0" eb="2">
      <t>デンキ</t>
    </rPh>
    <rPh sb="2" eb="4">
      <t>セツビ</t>
    </rPh>
    <rPh sb="4" eb="6">
      <t>コウジ</t>
    </rPh>
    <phoneticPr fontId="36"/>
  </si>
  <si>
    <t>暖冷房衛生設備工事</t>
    <rPh sb="0" eb="3">
      <t>ダンレイボウ</t>
    </rPh>
    <rPh sb="3" eb="5">
      <t>エイセイ</t>
    </rPh>
    <rPh sb="5" eb="7">
      <t>セツビ</t>
    </rPh>
    <rPh sb="7" eb="9">
      <t>コウジ</t>
    </rPh>
    <phoneticPr fontId="36"/>
  </si>
  <si>
    <t>鋼橋上部工事</t>
    <rPh sb="0" eb="2">
      <t>コウキョウ</t>
    </rPh>
    <rPh sb="2" eb="4">
      <t>ジョウブ</t>
    </rPh>
    <rPh sb="4" eb="6">
      <t>コウジ</t>
    </rPh>
    <phoneticPr fontId="36"/>
  </si>
  <si>
    <t>PC橋上部工事</t>
    <rPh sb="2" eb="3">
      <t>ハシ</t>
    </rPh>
    <rPh sb="3" eb="5">
      <t>ジョウブ</t>
    </rPh>
    <rPh sb="5" eb="7">
      <t>コウジ</t>
    </rPh>
    <phoneticPr fontId="36"/>
  </si>
  <si>
    <t>しゅんせつ工事</t>
    <rPh sb="5" eb="7">
      <t>コウジ</t>
    </rPh>
    <phoneticPr fontId="36"/>
  </si>
  <si>
    <t>塗装工事</t>
    <rPh sb="0" eb="2">
      <t>トソウ</t>
    </rPh>
    <rPh sb="2" eb="4">
      <t>コウジ</t>
    </rPh>
    <phoneticPr fontId="36"/>
  </si>
  <si>
    <t>法面処理工事</t>
    <rPh sb="0" eb="2">
      <t>ノリメン</t>
    </rPh>
    <rPh sb="2" eb="4">
      <t>ショリ</t>
    </rPh>
    <rPh sb="4" eb="6">
      <t>コウジ</t>
    </rPh>
    <phoneticPr fontId="36"/>
  </si>
  <si>
    <t>上下水道工事</t>
    <rPh sb="0" eb="4">
      <t>ジョウゲスイドウ</t>
    </rPh>
    <rPh sb="4" eb="6">
      <t>コウジ</t>
    </rPh>
    <phoneticPr fontId="36"/>
  </si>
  <si>
    <t>清掃施設工事</t>
    <rPh sb="0" eb="2">
      <t>セイソウ</t>
    </rPh>
    <rPh sb="2" eb="4">
      <t>シセツ</t>
    </rPh>
    <rPh sb="4" eb="6">
      <t>コウジ</t>
    </rPh>
    <phoneticPr fontId="36"/>
  </si>
  <si>
    <t>消雪工事</t>
    <rPh sb="0" eb="1">
      <t>ケ</t>
    </rPh>
    <rPh sb="1" eb="2">
      <t>ユキ</t>
    </rPh>
    <rPh sb="2" eb="4">
      <t>コウジ</t>
    </rPh>
    <phoneticPr fontId="36"/>
  </si>
  <si>
    <t>機械設備工事</t>
    <rPh sb="0" eb="2">
      <t>キカイ</t>
    </rPh>
    <rPh sb="2" eb="4">
      <t>セツビ</t>
    </rPh>
    <rPh sb="4" eb="6">
      <t>コウジ</t>
    </rPh>
    <phoneticPr fontId="36"/>
  </si>
  <si>
    <t>通信設備工事</t>
    <rPh sb="0" eb="2">
      <t>ツウシン</t>
    </rPh>
    <rPh sb="2" eb="4">
      <t>セツビ</t>
    </rPh>
    <rPh sb="4" eb="6">
      <t>コウジ</t>
    </rPh>
    <phoneticPr fontId="36"/>
  </si>
  <si>
    <t>造園工事</t>
    <rPh sb="0" eb="2">
      <t>ゾウエン</t>
    </rPh>
    <rPh sb="2" eb="4">
      <t>コウジ</t>
    </rPh>
    <phoneticPr fontId="36"/>
  </si>
  <si>
    <t>さく井工事</t>
    <rPh sb="2" eb="3">
      <t>イ</t>
    </rPh>
    <rPh sb="3" eb="5">
      <t>コウジ</t>
    </rPh>
    <phoneticPr fontId="36"/>
  </si>
  <si>
    <t>グラウト工事</t>
    <rPh sb="4" eb="6">
      <t>コウジ</t>
    </rPh>
    <phoneticPr fontId="36"/>
  </si>
  <si>
    <t>10年以内</t>
    <rPh sb="2" eb="3">
      <t>ネン</t>
    </rPh>
    <rPh sb="3" eb="5">
      <t>イナイ</t>
    </rPh>
    <phoneticPr fontId="36"/>
  </si>
  <si>
    <t>企業の工事成績</t>
    <phoneticPr fontId="36"/>
  </si>
  <si>
    <t>福島県
優良工事表彰</t>
    <rPh sb="0" eb="3">
      <t>フクシマケン</t>
    </rPh>
    <rPh sb="4" eb="6">
      <t>ユウリョウ</t>
    </rPh>
    <rPh sb="6" eb="8">
      <t>コウジ</t>
    </rPh>
    <rPh sb="8" eb="10">
      <t>ヒョウショウ</t>
    </rPh>
    <phoneticPr fontId="36"/>
  </si>
  <si>
    <t>受賞年度</t>
    <rPh sb="0" eb="2">
      <t>ジュショウ</t>
    </rPh>
    <rPh sb="2" eb="4">
      <t>ネンド</t>
    </rPh>
    <phoneticPr fontId="36"/>
  </si>
  <si>
    <t>受賞部門</t>
    <rPh sb="0" eb="2">
      <t>ジュショウ</t>
    </rPh>
    <rPh sb="2" eb="4">
      <t>ブモン</t>
    </rPh>
    <phoneticPr fontId="36"/>
  </si>
  <si>
    <t>品質管理能力</t>
    <rPh sb="0" eb="2">
      <t>ヒンシツ</t>
    </rPh>
    <rPh sb="2" eb="4">
      <t>カンリ</t>
    </rPh>
    <rPh sb="4" eb="6">
      <t>ノウリョク</t>
    </rPh>
    <phoneticPr fontId="36"/>
  </si>
  <si>
    <t>技術者確保者数</t>
    <rPh sb="0" eb="3">
      <t>ギジュツシャ</t>
    </rPh>
    <rPh sb="3" eb="5">
      <t>カクホ</t>
    </rPh>
    <rPh sb="5" eb="6">
      <t>シャ</t>
    </rPh>
    <rPh sb="6" eb="7">
      <t>スウ</t>
    </rPh>
    <phoneticPr fontId="36"/>
  </si>
  <si>
    <t>技術者確保数</t>
    <rPh sb="0" eb="3">
      <t>ギジュツシャ</t>
    </rPh>
    <rPh sb="3" eb="5">
      <t>カクホ</t>
    </rPh>
    <rPh sb="5" eb="6">
      <t>スウ</t>
    </rPh>
    <phoneticPr fontId="36"/>
  </si>
  <si>
    <t>資格名称</t>
    <rPh sb="0" eb="2">
      <t>シカク</t>
    </rPh>
    <rPh sb="2" eb="4">
      <t>メイショウ</t>
    </rPh>
    <phoneticPr fontId="36"/>
  </si>
  <si>
    <t>上記「資格保有年数」の資格におけるCPD制度での継続したポイントの取得(1年以上の継続)</t>
    <rPh sb="0" eb="2">
      <t>ジョウキ</t>
    </rPh>
    <rPh sb="3" eb="5">
      <t>シカク</t>
    </rPh>
    <rPh sb="5" eb="7">
      <t>ホユウ</t>
    </rPh>
    <rPh sb="7" eb="9">
      <t>ネンスウ</t>
    </rPh>
    <rPh sb="11" eb="13">
      <t>シカク</t>
    </rPh>
    <rPh sb="20" eb="22">
      <t>セイド</t>
    </rPh>
    <rPh sb="24" eb="26">
      <t>ケイゾク</t>
    </rPh>
    <rPh sb="33" eb="35">
      <t>シュトク</t>
    </rPh>
    <rPh sb="37" eb="38">
      <t>ネン</t>
    </rPh>
    <rPh sb="38" eb="40">
      <t>イジョウ</t>
    </rPh>
    <rPh sb="41" eb="43">
      <t>ケイゾク</t>
    </rPh>
    <phoneticPr fontId="36"/>
  </si>
  <si>
    <t>4：OK</t>
    <phoneticPr fontId="36"/>
  </si>
  <si>
    <t>環境への配慮</t>
    <rPh sb="0" eb="2">
      <t>カンキョウ</t>
    </rPh>
    <rPh sb="4" eb="6">
      <t>ハイリョ</t>
    </rPh>
    <phoneticPr fontId="36"/>
  </si>
  <si>
    <t>県内業者の活用</t>
    <rPh sb="0" eb="2">
      <t>ケンナイ</t>
    </rPh>
    <rPh sb="2" eb="4">
      <t>ギョウシャ</t>
    </rPh>
    <rPh sb="5" eb="7">
      <t>カツヨウ</t>
    </rPh>
    <phoneticPr fontId="36"/>
  </si>
  <si>
    <t>新分野進出</t>
    <rPh sb="0" eb="3">
      <t>シンブンヤ</t>
    </rPh>
    <rPh sb="3" eb="5">
      <t>シンシュツ</t>
    </rPh>
    <phoneticPr fontId="36"/>
  </si>
  <si>
    <t>障がい者雇用</t>
    <rPh sb="0" eb="1">
      <t>ショウ</t>
    </rPh>
    <rPh sb="3" eb="4">
      <t>シャ</t>
    </rPh>
    <rPh sb="4" eb="6">
      <t>コヨウ</t>
    </rPh>
    <phoneticPr fontId="36"/>
  </si>
  <si>
    <t>法定義務のある企業であり、｢障害者の雇用の促進等に関する法律｣に基づく法定雇用義務を達成している</t>
    <phoneticPr fontId="36"/>
  </si>
  <si>
    <t>法定義務のある企業だが、｢障害者の雇用の促進等に関する法律｣に基づく法定雇用義務を達成していない</t>
    <phoneticPr fontId="36"/>
  </si>
  <si>
    <t>法定義務のない企業だが、 障がい者を雇用している</t>
    <phoneticPr fontId="36"/>
  </si>
  <si>
    <t>法定義務のない企業であり、障がい者を雇用していない</t>
    <phoneticPr fontId="36"/>
  </si>
  <si>
    <t>自らは県外業者（県外に本店がある企業）であるが、当該工事の請負金額の５０％以上を県内業者で施工可能である。</t>
    <phoneticPr fontId="36"/>
  </si>
  <si>
    <t>自らは県内業者（県内に本店がある企業）であり、当該工事の請負金額の８０％以上を県内業者で施工可能である</t>
    <phoneticPr fontId="36"/>
  </si>
  <si>
    <t>左のいずれにもあてはまらない。</t>
    <phoneticPr fontId="36"/>
  </si>
  <si>
    <t>3件</t>
    <rPh sb="1" eb="2">
      <t>ケン</t>
    </rPh>
    <phoneticPr fontId="36"/>
  </si>
  <si>
    <t>2件</t>
    <rPh sb="1" eb="2">
      <t>ケン</t>
    </rPh>
    <phoneticPr fontId="36"/>
  </si>
  <si>
    <t>1件</t>
    <rPh sb="1" eb="2">
      <t>ケン</t>
    </rPh>
    <phoneticPr fontId="36"/>
  </si>
  <si>
    <t>1：該当あり</t>
    <rPh sb="2" eb="4">
      <t>ガイトウ</t>
    </rPh>
    <phoneticPr fontId="36"/>
  </si>
  <si>
    <t>企業の地域社会に対する貢献度</t>
    <rPh sb="0" eb="2">
      <t>キギョウ</t>
    </rPh>
    <rPh sb="3" eb="5">
      <t>チイキ</t>
    </rPh>
    <rPh sb="5" eb="7">
      <t>シャカイ</t>
    </rPh>
    <rPh sb="8" eb="9">
      <t>タイ</t>
    </rPh>
    <rPh sb="11" eb="14">
      <t>コウケンド</t>
    </rPh>
    <phoneticPr fontId="36"/>
  </si>
  <si>
    <t>企業の技術力（実績・経験等）</t>
    <rPh sb="0" eb="2">
      <t>キギョウ</t>
    </rPh>
    <rPh sb="3" eb="6">
      <t>ギジュツリョク</t>
    </rPh>
    <rPh sb="7" eb="9">
      <t>ジッセキ</t>
    </rPh>
    <rPh sb="10" eb="12">
      <t>ケイケン</t>
    </rPh>
    <rPh sb="12" eb="13">
      <t>トウ</t>
    </rPh>
    <phoneticPr fontId="36"/>
  </si>
  <si>
    <t>配置予定技術者の技術力（実績・経験等）</t>
    <rPh sb="0" eb="2">
      <t>ハイチ</t>
    </rPh>
    <rPh sb="2" eb="4">
      <t>ヨテイ</t>
    </rPh>
    <rPh sb="4" eb="7">
      <t>ギジュツシャ</t>
    </rPh>
    <rPh sb="8" eb="11">
      <t>ギジュツリョク</t>
    </rPh>
    <rPh sb="12" eb="14">
      <t>ジッセキ</t>
    </rPh>
    <rPh sb="15" eb="17">
      <t>ケイケン</t>
    </rPh>
    <rPh sb="17" eb="18">
      <t>トウ</t>
    </rPh>
    <phoneticPr fontId="36"/>
  </si>
  <si>
    <t>累計</t>
    <rPh sb="0" eb="2">
      <t>ルイケイ</t>
    </rPh>
    <phoneticPr fontId="36"/>
  </si>
  <si>
    <t>同一発注種別【選択】</t>
    <rPh sb="0" eb="2">
      <t>ドウイツ</t>
    </rPh>
    <rPh sb="2" eb="4">
      <t>ハッチュウ</t>
    </rPh>
    <rPh sb="4" eb="6">
      <t>シュベツ</t>
    </rPh>
    <rPh sb="7" eb="9">
      <t>センタク</t>
    </rPh>
    <phoneticPr fontId="36"/>
  </si>
  <si>
    <t>地域要件【選択】</t>
    <rPh sb="0" eb="2">
      <t>チイキ</t>
    </rPh>
    <rPh sb="2" eb="4">
      <t>ヨウケン</t>
    </rPh>
    <rPh sb="5" eb="7">
      <t>センタク</t>
    </rPh>
    <phoneticPr fontId="36"/>
  </si>
  <si>
    <t>評価対象</t>
    <rPh sb="0" eb="2">
      <t>ヒョウカ</t>
    </rPh>
    <rPh sb="2" eb="4">
      <t>タイショウ</t>
    </rPh>
    <phoneticPr fontId="36"/>
  </si>
  <si>
    <t>同一土木</t>
    <rPh sb="0" eb="2">
      <t>ドウイツ</t>
    </rPh>
    <rPh sb="2" eb="4">
      <t>ドボク</t>
    </rPh>
    <phoneticPr fontId="36"/>
  </si>
  <si>
    <t>同一建設</t>
    <rPh sb="0" eb="2">
      <t>ドウイツ</t>
    </rPh>
    <rPh sb="2" eb="4">
      <t>ケンセツ</t>
    </rPh>
    <phoneticPr fontId="36"/>
  </si>
  <si>
    <t>県内</t>
    <rPh sb="0" eb="2">
      <t>ケンナイ</t>
    </rPh>
    <phoneticPr fontId="36"/>
  </si>
  <si>
    <t>○地域要件ごとの評価対象エリアの判定</t>
    <rPh sb="1" eb="3">
      <t>チイキ</t>
    </rPh>
    <rPh sb="3" eb="5">
      <t>ヨウケン</t>
    </rPh>
    <rPh sb="8" eb="10">
      <t>ヒョウカ</t>
    </rPh>
    <rPh sb="10" eb="12">
      <t>タイショウ</t>
    </rPh>
    <rPh sb="16" eb="18">
      <t>ハンテイ</t>
    </rPh>
    <phoneticPr fontId="36"/>
  </si>
  <si>
    <t>1:同一市町村、2:同一土木、3:同一建設、4:県内</t>
    <rPh sb="2" eb="4">
      <t>ドウイツ</t>
    </rPh>
    <rPh sb="4" eb="7">
      <t>シチョウソン</t>
    </rPh>
    <rPh sb="10" eb="12">
      <t>ドウイツ</t>
    </rPh>
    <rPh sb="12" eb="14">
      <t>ドボク</t>
    </rPh>
    <rPh sb="17" eb="19">
      <t>ドウイツ</t>
    </rPh>
    <rPh sb="19" eb="21">
      <t>ケンセツ</t>
    </rPh>
    <rPh sb="24" eb="26">
      <t>ケンナイ</t>
    </rPh>
    <phoneticPr fontId="36"/>
  </si>
  <si>
    <t>1:入札参加者の所在地が、地域要件ごとの評価対象エリア内</t>
    <rPh sb="2" eb="4">
      <t>ニュウサツ</t>
    </rPh>
    <rPh sb="4" eb="7">
      <t>サンカシャ</t>
    </rPh>
    <rPh sb="8" eb="11">
      <t>ショザイチ</t>
    </rPh>
    <rPh sb="13" eb="15">
      <t>チイキ</t>
    </rPh>
    <rPh sb="15" eb="17">
      <t>ヨウケン</t>
    </rPh>
    <rPh sb="20" eb="22">
      <t>ヒョウカ</t>
    </rPh>
    <rPh sb="22" eb="24">
      <t>タイショウ</t>
    </rPh>
    <rPh sb="27" eb="28">
      <t>ナイ</t>
    </rPh>
    <phoneticPr fontId="36"/>
  </si>
  <si>
    <t>1件以上あり</t>
    <rPh sb="1" eb="2">
      <t>ケン</t>
    </rPh>
    <rPh sb="2" eb="4">
      <t>イジョウ</t>
    </rPh>
    <phoneticPr fontId="36"/>
  </si>
  <si>
    <t>【一般土木、舗装工事の場合】過去3年以内に3件以上あり</t>
    <rPh sb="1" eb="3">
      <t>イッパン</t>
    </rPh>
    <rPh sb="3" eb="5">
      <t>ドボク</t>
    </rPh>
    <rPh sb="6" eb="8">
      <t>ホソウ</t>
    </rPh>
    <rPh sb="8" eb="10">
      <t>コウジ</t>
    </rPh>
    <rPh sb="11" eb="13">
      <t>バアイ</t>
    </rPh>
    <rPh sb="14" eb="16">
      <t>カコ</t>
    </rPh>
    <rPh sb="17" eb="18">
      <t>ネン</t>
    </rPh>
    <rPh sb="18" eb="20">
      <t>イナイ</t>
    </rPh>
    <rPh sb="22" eb="23">
      <t>ケン</t>
    </rPh>
    <rPh sb="23" eb="25">
      <t>イジョウ</t>
    </rPh>
    <phoneticPr fontId="36"/>
  </si>
  <si>
    <t>【一般土木、舗装工事の場合】過去3年以内に2件あり</t>
    <rPh sb="1" eb="3">
      <t>イッパン</t>
    </rPh>
    <rPh sb="3" eb="5">
      <t>ドボク</t>
    </rPh>
    <rPh sb="6" eb="8">
      <t>ホソウ</t>
    </rPh>
    <rPh sb="8" eb="10">
      <t>コウジ</t>
    </rPh>
    <rPh sb="11" eb="13">
      <t>バアイ</t>
    </rPh>
    <rPh sb="14" eb="16">
      <t>カコ</t>
    </rPh>
    <rPh sb="17" eb="18">
      <t>ネン</t>
    </rPh>
    <rPh sb="18" eb="20">
      <t>イナイ</t>
    </rPh>
    <rPh sb="22" eb="23">
      <t>ケン</t>
    </rPh>
    <phoneticPr fontId="36"/>
  </si>
  <si>
    <t>【その他の発注種別の場合】過去10年以内に1件あり</t>
    <rPh sb="3" eb="4">
      <t>タ</t>
    </rPh>
    <rPh sb="5" eb="7">
      <t>ハッチュウ</t>
    </rPh>
    <rPh sb="7" eb="9">
      <t>シュベツ</t>
    </rPh>
    <rPh sb="10" eb="12">
      <t>バアイ</t>
    </rPh>
    <rPh sb="13" eb="15">
      <t>カコ</t>
    </rPh>
    <rPh sb="17" eb="18">
      <t>ネン</t>
    </rPh>
    <rPh sb="18" eb="20">
      <t>イナイ</t>
    </rPh>
    <rPh sb="22" eb="23">
      <t>ケン</t>
    </rPh>
    <phoneticPr fontId="36"/>
  </si>
  <si>
    <t>配点
（同一建設or県内）</t>
    <rPh sb="0" eb="2">
      <t>ハイテン</t>
    </rPh>
    <rPh sb="4" eb="6">
      <t>ドウイツ</t>
    </rPh>
    <rPh sb="6" eb="8">
      <t>ケンセツ</t>
    </rPh>
    <rPh sb="10" eb="12">
      <t>ケンナイ</t>
    </rPh>
    <phoneticPr fontId="36"/>
  </si>
  <si>
    <t>・所在建設事務所
　【自動表示】</t>
    <rPh sb="1" eb="3">
      <t>ショザイ</t>
    </rPh>
    <rPh sb="3" eb="5">
      <t>ケンセツ</t>
    </rPh>
    <rPh sb="5" eb="8">
      <t>ジムショ</t>
    </rPh>
    <rPh sb="11" eb="13">
      <t>ジドウ</t>
    </rPh>
    <rPh sb="13" eb="15">
      <t>ヒョウジ</t>
    </rPh>
    <phoneticPr fontId="36"/>
  </si>
  <si>
    <t>発注者</t>
    <rPh sb="0" eb="3">
      <t>ハッチュウシャ</t>
    </rPh>
    <phoneticPr fontId="36"/>
  </si>
  <si>
    <t>直近のポイント取得年月日
（過去1年未満）</t>
    <rPh sb="0" eb="2">
      <t>チョッキン</t>
    </rPh>
    <rPh sb="7" eb="9">
      <t>シュトク</t>
    </rPh>
    <rPh sb="9" eb="12">
      <t>ネンガッピ</t>
    </rPh>
    <rPh sb="14" eb="16">
      <t>カコ</t>
    </rPh>
    <rPh sb="17" eb="18">
      <t>ネン</t>
    </rPh>
    <rPh sb="18" eb="20">
      <t>ミマン</t>
    </rPh>
    <phoneticPr fontId="36"/>
  </si>
  <si>
    <t>・判定結果【自動表示】</t>
    <rPh sb="1" eb="3">
      <t>ハンテイ</t>
    </rPh>
    <rPh sb="3" eb="5">
      <t>ケッカ</t>
    </rPh>
    <rPh sb="6" eb="8">
      <t>ジドウ</t>
    </rPh>
    <rPh sb="8" eb="10">
      <t>ヒョウジ</t>
    </rPh>
    <phoneticPr fontId="36"/>
  </si>
  <si>
    <r>
      <t>様式第８号</t>
    </r>
    <r>
      <rPr>
        <sz val="9"/>
        <color rgb="FF000000"/>
        <rFont val="ＭＳ 明朝"/>
        <family val="1"/>
        <charset val="128"/>
      </rPr>
      <t>（第７条関係）</t>
    </r>
    <phoneticPr fontId="19"/>
  </si>
  <si>
    <t>配置技術者</t>
    <rPh sb="0" eb="2">
      <t>ハイチ</t>
    </rPh>
    <rPh sb="2" eb="5">
      <t>ギジュツシャ</t>
    </rPh>
    <phoneticPr fontId="36"/>
  </si>
  <si>
    <t>資格保有年数</t>
    <rPh sb="0" eb="2">
      <t>シカク</t>
    </rPh>
    <rPh sb="2" eb="4">
      <t>ホユウ</t>
    </rPh>
    <rPh sb="4" eb="6">
      <t>ネンスウ</t>
    </rPh>
    <phoneticPr fontId="36"/>
  </si>
  <si>
    <t>継続教育</t>
    <rPh sb="0" eb="2">
      <t>ケイゾク</t>
    </rPh>
    <rPh sb="2" eb="4">
      <t>キョウイク</t>
    </rPh>
    <phoneticPr fontId="36"/>
  </si>
  <si>
    <r>
      <t>・所在土木事務所</t>
    </r>
    <r>
      <rPr>
        <sz val="8"/>
        <color theme="1"/>
        <rFont val="ＭＳ 明朝"/>
        <family val="1"/>
        <charset val="128"/>
      </rPr>
      <t>(19区分)
　</t>
    </r>
    <r>
      <rPr>
        <sz val="10.5"/>
        <color theme="1"/>
        <rFont val="ＭＳ 明朝"/>
        <family val="1"/>
        <charset val="128"/>
      </rPr>
      <t>【自動表示】</t>
    </r>
    <rPh sb="1" eb="3">
      <t>ショザイ</t>
    </rPh>
    <rPh sb="3" eb="5">
      <t>ドボク</t>
    </rPh>
    <rPh sb="5" eb="8">
      <t>ジムショ</t>
    </rPh>
    <rPh sb="11" eb="13">
      <t>クブン</t>
    </rPh>
    <rPh sb="17" eb="19">
      <t>ジドウ</t>
    </rPh>
    <rPh sb="19" eb="21">
      <t>ヒョウジ</t>
    </rPh>
    <phoneticPr fontId="36"/>
  </si>
  <si>
    <t>●入札参加者の所在地／本店・準本店・支店等の別</t>
    <rPh sb="1" eb="3">
      <t>ニュウサツ</t>
    </rPh>
    <rPh sb="3" eb="6">
      <t>サンカシャ</t>
    </rPh>
    <rPh sb="7" eb="10">
      <t>ショザイチ</t>
    </rPh>
    <rPh sb="8" eb="9">
      <t>シショ</t>
    </rPh>
    <rPh sb="11" eb="13">
      <t>ホンテン</t>
    </rPh>
    <rPh sb="14" eb="15">
      <t>ジュン</t>
    </rPh>
    <rPh sb="15" eb="17">
      <t>ホンテン</t>
    </rPh>
    <rPh sb="18" eb="20">
      <t>シテン</t>
    </rPh>
    <rPh sb="20" eb="21">
      <t>トウ</t>
    </rPh>
    <rPh sb="22" eb="23">
      <t>ベツ</t>
    </rPh>
    <phoneticPr fontId="36"/>
  </si>
  <si>
    <t>参加者</t>
    <rPh sb="0" eb="3">
      <t>サンカシャ</t>
    </rPh>
    <phoneticPr fontId="36"/>
  </si>
  <si>
    <t>委任なし支店</t>
    <rPh sb="0" eb="2">
      <t>イニン</t>
    </rPh>
    <rPh sb="4" eb="6">
      <t>シテン</t>
    </rPh>
    <phoneticPr fontId="36"/>
  </si>
  <si>
    <t>4:全国の場合で
県内業者</t>
    <rPh sb="2" eb="4">
      <t>ゼンコク</t>
    </rPh>
    <rPh sb="5" eb="7">
      <t>バアイ</t>
    </rPh>
    <rPh sb="9" eb="11">
      <t>ケンナイ</t>
    </rPh>
    <rPh sb="11" eb="13">
      <t>ギョウシャ</t>
    </rPh>
    <phoneticPr fontId="36"/>
  </si>
  <si>
    <t>活動場所</t>
    <rPh sb="0" eb="2">
      <t>カツドウ</t>
    </rPh>
    <rPh sb="2" eb="4">
      <t>バショ</t>
    </rPh>
    <phoneticPr fontId="36"/>
  </si>
  <si>
    <t>1:入札参加者（委任なし支店等）の所在地が、地域要件ごとの評価対象エリア内</t>
    <rPh sb="2" eb="4">
      <t>ニュウサツ</t>
    </rPh>
    <rPh sb="4" eb="7">
      <t>サンカシャ</t>
    </rPh>
    <rPh sb="8" eb="10">
      <t>イニン</t>
    </rPh>
    <rPh sb="12" eb="14">
      <t>シテン</t>
    </rPh>
    <rPh sb="14" eb="15">
      <t>トウ</t>
    </rPh>
    <rPh sb="17" eb="20">
      <t>ショザイチ</t>
    </rPh>
    <rPh sb="22" eb="24">
      <t>チイキ</t>
    </rPh>
    <rPh sb="24" eb="26">
      <t>ヨウケン</t>
    </rPh>
    <rPh sb="29" eb="31">
      <t>ヒョウカ</t>
    </rPh>
    <rPh sb="31" eb="33">
      <t>タイショウ</t>
    </rPh>
    <rPh sb="36" eb="37">
      <t>ナイ</t>
    </rPh>
    <phoneticPr fontId="36"/>
  </si>
  <si>
    <t>○”入札参加者”の地域要件ごとの評価対象エリアの判定</t>
    <rPh sb="2" eb="4">
      <t>ニュウサツ</t>
    </rPh>
    <rPh sb="4" eb="6">
      <t>サンカ</t>
    </rPh>
    <rPh sb="6" eb="7">
      <t>シャ</t>
    </rPh>
    <rPh sb="9" eb="11">
      <t>チイキ</t>
    </rPh>
    <rPh sb="11" eb="13">
      <t>ヨウケン</t>
    </rPh>
    <rPh sb="16" eb="18">
      <t>ヒョウカ</t>
    </rPh>
    <rPh sb="18" eb="20">
      <t>タイショウ</t>
    </rPh>
    <rPh sb="24" eb="26">
      <t>ハンテイ</t>
    </rPh>
    <phoneticPr fontId="36"/>
  </si>
  <si>
    <t>判定結果</t>
    <rPh sb="0" eb="2">
      <t>ハンテイ</t>
    </rPh>
    <rPh sb="2" eb="4">
      <t>ケッカ</t>
    </rPh>
    <phoneticPr fontId="36"/>
  </si>
  <si>
    <t>3：OK</t>
    <phoneticPr fontId="36"/>
  </si>
  <si>
    <r>
      <t>様式第６号・第７号</t>
    </r>
    <r>
      <rPr>
        <sz val="9"/>
        <color rgb="FF000000"/>
        <rFont val="ＭＳ 明朝"/>
        <family val="1"/>
        <charset val="128"/>
      </rPr>
      <t>（第７条関係）</t>
    </r>
    <rPh sb="6" eb="7">
      <t>ダイ</t>
    </rPh>
    <rPh sb="8" eb="9">
      <t>ゴウ</t>
    </rPh>
    <phoneticPr fontId="19"/>
  </si>
  <si>
    <t>ふくしまＭＥ</t>
    <phoneticPr fontId="36"/>
  </si>
  <si>
    <t>↑1でない場合、配置技術者の全ての項目は、0点。</t>
    <phoneticPr fontId="36"/>
  </si>
  <si>
    <t>1：80点以上</t>
    <rPh sb="4" eb="5">
      <t>テン</t>
    </rPh>
    <rPh sb="5" eb="7">
      <t>イジョウ</t>
    </rPh>
    <phoneticPr fontId="36"/>
  </si>
  <si>
    <t>本店or準本店or支店等の別</t>
    <rPh sb="0" eb="2">
      <t>ホンテン</t>
    </rPh>
    <rPh sb="4" eb="5">
      <t>ジュン</t>
    </rPh>
    <rPh sb="5" eb="7">
      <t>ホンテン</t>
    </rPh>
    <rPh sb="9" eb="11">
      <t>シテン</t>
    </rPh>
    <rPh sb="11" eb="12">
      <t>トウ</t>
    </rPh>
    <rPh sb="13" eb="14">
      <t>ベツ</t>
    </rPh>
    <phoneticPr fontId="36"/>
  </si>
  <si>
    <t>本店</t>
    <rPh sb="0" eb="2">
      <t>ホンテン</t>
    </rPh>
    <phoneticPr fontId="36"/>
  </si>
  <si>
    <t>-</t>
    <phoneticPr fontId="36"/>
  </si>
  <si>
    <t>入札参加者</t>
    <rPh sb="0" eb="2">
      <t>ニュウサツ</t>
    </rPh>
    <rPh sb="2" eb="4">
      <t>サンカ</t>
    </rPh>
    <rPh sb="4" eb="5">
      <t>シャ</t>
    </rPh>
    <phoneticPr fontId="36"/>
  </si>
  <si>
    <t>委任なし支店等</t>
    <rPh sb="0" eb="2">
      <t>イニン</t>
    </rPh>
    <rPh sb="4" eb="6">
      <t>シテン</t>
    </rPh>
    <rPh sb="6" eb="7">
      <t>トウ</t>
    </rPh>
    <phoneticPr fontId="36"/>
  </si>
  <si>
    <t>○判定結果</t>
    <rPh sb="1" eb="3">
      <t>ハンテイ</t>
    </rPh>
    <rPh sb="3" eb="5">
      <t>ケッカ</t>
    </rPh>
    <phoneticPr fontId="36"/>
  </si>
  <si>
    <t>●委任なし支店等の所在地／準本店・支店等の別</t>
    <rPh sb="1" eb="3">
      <t>イニン</t>
    </rPh>
    <rPh sb="5" eb="7">
      <t>シテン</t>
    </rPh>
    <rPh sb="7" eb="8">
      <t>トウ</t>
    </rPh>
    <rPh sb="9" eb="12">
      <t>ショザイチ</t>
    </rPh>
    <rPh sb="13" eb="14">
      <t>ジュン</t>
    </rPh>
    <rPh sb="14" eb="16">
      <t>ホンテン</t>
    </rPh>
    <rPh sb="17" eb="19">
      <t>シテン</t>
    </rPh>
    <rPh sb="19" eb="20">
      <t>トウ</t>
    </rPh>
    <rPh sb="21" eb="22">
      <t>ベツ</t>
    </rPh>
    <phoneticPr fontId="19"/>
  </si>
  <si>
    <t>：評価対象エリア(2:管内、3:隣接３管内or県内、4:全国）</t>
    <rPh sb="1" eb="3">
      <t>ヒョウカ</t>
    </rPh>
    <rPh sb="3" eb="5">
      <t>タイショウ</t>
    </rPh>
    <rPh sb="11" eb="13">
      <t>カンナイ</t>
    </rPh>
    <rPh sb="16" eb="18">
      <t>リンセツ</t>
    </rPh>
    <rPh sb="19" eb="21">
      <t>カンナイ</t>
    </rPh>
    <rPh sb="23" eb="25">
      <t>ケンナイ</t>
    </rPh>
    <rPh sb="28" eb="30">
      <t>ゼンコク</t>
    </rPh>
    <phoneticPr fontId="36"/>
  </si>
  <si>
    <r>
      <t xml:space="preserve">次世代育成支援
</t>
    </r>
    <r>
      <rPr>
        <sz val="8"/>
        <color theme="1"/>
        <rFont val="ＭＳ 明朝"/>
        <family val="1"/>
        <charset val="128"/>
      </rPr>
      <t>（働く女性応援）</t>
    </r>
    <rPh sb="0" eb="3">
      <t>ジセダイ</t>
    </rPh>
    <rPh sb="3" eb="5">
      <t>イクセイ</t>
    </rPh>
    <rPh sb="5" eb="7">
      <t>シエン</t>
    </rPh>
    <rPh sb="9" eb="10">
      <t>ハタラ</t>
    </rPh>
    <rPh sb="11" eb="13">
      <t>ジョセイ</t>
    </rPh>
    <rPh sb="13" eb="15">
      <t>オウエン</t>
    </rPh>
    <phoneticPr fontId="36"/>
  </si>
  <si>
    <t>左記実績の有無を選択↓</t>
    <rPh sb="0" eb="2">
      <t>サキ</t>
    </rPh>
    <rPh sb="2" eb="4">
      <t>ジッセキ</t>
    </rPh>
    <rPh sb="5" eb="7">
      <t>ウム</t>
    </rPh>
    <rPh sb="8" eb="10">
      <t>センタク</t>
    </rPh>
    <phoneticPr fontId="36"/>
  </si>
  <si>
    <t>【中位点】過去3年以内における災害時の出動実績がある場合。</t>
    <rPh sb="1" eb="3">
      <t>チュウイ</t>
    </rPh>
    <rPh sb="3" eb="4">
      <t>テン</t>
    </rPh>
    <rPh sb="5" eb="7">
      <t>カコ</t>
    </rPh>
    <rPh sb="8" eb="9">
      <t>ネン</t>
    </rPh>
    <rPh sb="9" eb="11">
      <t>イナイ</t>
    </rPh>
    <rPh sb="15" eb="17">
      <t>サイガイ</t>
    </rPh>
    <rPh sb="17" eb="18">
      <t>ジ</t>
    </rPh>
    <rPh sb="19" eb="21">
      <t>シュツドウ</t>
    </rPh>
    <rPh sb="21" eb="23">
      <t>ジッセキ</t>
    </rPh>
    <rPh sb="26" eb="28">
      <t>バアイ</t>
    </rPh>
    <phoneticPr fontId="36"/>
  </si>
  <si>
    <t>選択項目（４項目中２項目まで評価）</t>
    <rPh sb="0" eb="2">
      <t>センタク</t>
    </rPh>
    <rPh sb="2" eb="4">
      <t>コウモク</t>
    </rPh>
    <rPh sb="6" eb="8">
      <t>コウモク</t>
    </rPh>
    <rPh sb="8" eb="9">
      <t>チュウ</t>
    </rPh>
    <rPh sb="10" eb="12">
      <t>コウモク</t>
    </rPh>
    <rPh sb="14" eb="16">
      <t>ヒョウカ</t>
    </rPh>
    <phoneticPr fontId="36"/>
  </si>
  <si>
    <t>自動表示。（入力不要）※</t>
    <rPh sb="0" eb="2">
      <t>ジドウ</t>
    </rPh>
    <rPh sb="2" eb="4">
      <t>ヒョウジ</t>
    </rPh>
    <rPh sb="6" eb="8">
      <t>ニュウリョク</t>
    </rPh>
    <rPh sb="8" eb="10">
      <t>フヨウ</t>
    </rPh>
    <phoneticPr fontId="36"/>
  </si>
  <si>
    <t>※○○建設事務所のうち、土木事務所が管轄するエリアを除いたエリアを○○土木と便宜上表示します。</t>
    <rPh sb="3" eb="5">
      <t>ケンセツ</t>
    </rPh>
    <rPh sb="5" eb="8">
      <t>ジムショ</t>
    </rPh>
    <rPh sb="12" eb="14">
      <t>ドボク</t>
    </rPh>
    <rPh sb="14" eb="17">
      <t>ジムショ</t>
    </rPh>
    <rPh sb="18" eb="20">
      <t>カンカツ</t>
    </rPh>
    <rPh sb="26" eb="27">
      <t>ノゾ</t>
    </rPh>
    <rPh sb="35" eb="37">
      <t>ドボク</t>
    </rPh>
    <rPh sb="38" eb="41">
      <t>ベンギジョウ</t>
    </rPh>
    <rPh sb="41" eb="43">
      <t>ヒョウジ</t>
    </rPh>
    <phoneticPr fontId="36"/>
  </si>
  <si>
    <t>工事箇所の所在する市町村
【選択】</t>
    <rPh sb="0" eb="2">
      <t>コウジ</t>
    </rPh>
    <rPh sb="2" eb="4">
      <t>カショ</t>
    </rPh>
    <rPh sb="5" eb="7">
      <t>ショザイ</t>
    </rPh>
    <rPh sb="9" eb="12">
      <t>シチョウソン</t>
    </rPh>
    <rPh sb="14" eb="16">
      <t>センタク</t>
    </rPh>
    <phoneticPr fontId="36"/>
  </si>
  <si>
    <t>5：OK</t>
    <phoneticPr fontId="36"/>
  </si>
  <si>
    <t>・（別記２又は３）総合評価点評価基準の※6の市町村を選択する。
・市町村が２箇所設定されている場合のみ、市町村②も選択。</t>
    <rPh sb="5" eb="6">
      <t>マタ</t>
    </rPh>
    <rPh sb="22" eb="25">
      <t>シチョウソン</t>
    </rPh>
    <rPh sb="26" eb="28">
      <t>センタク</t>
    </rPh>
    <rPh sb="33" eb="36">
      <t>シチョウソン</t>
    </rPh>
    <rPh sb="38" eb="40">
      <t>カショ</t>
    </rPh>
    <rPh sb="40" eb="42">
      <t>セッテイ</t>
    </rPh>
    <rPh sb="47" eb="49">
      <t>バアイ</t>
    </rPh>
    <rPh sb="52" eb="55">
      <t>シチョウソン</t>
    </rPh>
    <rPh sb="57" eb="59">
      <t>センタク</t>
    </rPh>
    <phoneticPr fontId="36"/>
  </si>
  <si>
    <t>令和○年○月○日</t>
    <rPh sb="0" eb="2">
      <t>レイワ</t>
    </rPh>
    <rPh sb="3" eb="4">
      <t>ネン</t>
    </rPh>
    <rPh sb="5" eb="6">
      <t>ガツ</t>
    </rPh>
    <rPh sb="7" eb="8">
      <t>ニチ</t>
    </rPh>
    <phoneticPr fontId="36"/>
  </si>
  <si>
    <t>企業の地域社会に対する貢献度</t>
    <phoneticPr fontId="36"/>
  </si>
  <si>
    <t>-</t>
  </si>
  <si>
    <t>第</t>
    <rPh sb="0" eb="1">
      <t>ダイ</t>
    </rPh>
    <phoneticPr fontId="36"/>
  </si>
  <si>
    <t>－</t>
    <phoneticPr fontId="36"/>
  </si>
  <si>
    <t>号</t>
    <rPh sb="0" eb="1">
      <t>ゴウ</t>
    </rPh>
    <phoneticPr fontId="36"/>
  </si>
  <si>
    <t>～</t>
    <phoneticPr fontId="36"/>
  </si>
  <si>
    <t>75点以上80点未満</t>
    <rPh sb="2" eb="3">
      <t>テン</t>
    </rPh>
    <rPh sb="3" eb="5">
      <t>イジョウ</t>
    </rPh>
    <rPh sb="7" eb="8">
      <t>テン</t>
    </rPh>
    <rPh sb="8" eb="10">
      <t>ミマン</t>
    </rPh>
    <phoneticPr fontId="36"/>
  </si>
  <si>
    <t>百万円</t>
    <rPh sb="0" eb="1">
      <t>ヒャク</t>
    </rPh>
    <rPh sb="1" eb="3">
      <t>マンエン</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</si>
  <si>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</si>
  <si>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r>
      <t xml:space="preserve">受賞年度
</t>
    </r>
    <r>
      <rPr>
        <sz val="10"/>
        <color theme="1"/>
        <rFont val="ＭＳ 明朝"/>
        <family val="1"/>
        <charset val="128"/>
      </rPr>
      <t>（対象:過去10年度以内）</t>
    </r>
    <rPh sb="0" eb="2">
      <t>ジュショウ</t>
    </rPh>
    <rPh sb="2" eb="4">
      <t>ネンド</t>
    </rPh>
    <rPh sb="6" eb="8">
      <t>タイショウ</t>
    </rPh>
    <rPh sb="9" eb="11">
      <t>カコ</t>
    </rPh>
    <rPh sb="13" eb="14">
      <t>ネン</t>
    </rPh>
    <rPh sb="14" eb="15">
      <t>ド</t>
    </rPh>
    <rPh sb="15" eb="17">
      <t>イナイ</t>
    </rPh>
    <phoneticPr fontId="36"/>
  </si>
  <si>
    <r>
      <t xml:space="preserve">契約金額（百万円）
</t>
    </r>
    <r>
      <rPr>
        <sz val="10"/>
        <color theme="1"/>
        <rFont val="ＭＳ 明朝"/>
        <family val="1"/>
        <charset val="128"/>
      </rPr>
      <t>（対象:指定金額以上）</t>
    </r>
    <rPh sb="0" eb="2">
      <t>ケイヤク</t>
    </rPh>
    <rPh sb="2" eb="4">
      <t>キンガク</t>
    </rPh>
    <rPh sb="5" eb="7">
      <t>ヒャクマン</t>
    </rPh>
    <rPh sb="7" eb="8">
      <t>エン</t>
    </rPh>
    <rPh sb="11" eb="13">
      <t>タイショウ</t>
    </rPh>
    <rPh sb="14" eb="16">
      <t>シテイ</t>
    </rPh>
    <rPh sb="16" eb="18">
      <t>キンガク</t>
    </rPh>
    <rPh sb="18" eb="20">
      <t>イジョウ</t>
    </rPh>
    <phoneticPr fontId="36"/>
  </si>
  <si>
    <t>工事概要</t>
    <phoneticPr fontId="36"/>
  </si>
  <si>
    <r>
      <t>工事番号　</t>
    </r>
    <r>
      <rPr>
        <sz val="10"/>
        <color rgb="FF000000"/>
        <rFont val="ＭＳ 明朝"/>
        <family val="1"/>
        <charset val="128"/>
      </rPr>
      <t>（半角数字）</t>
    </r>
    <rPh sb="6" eb="8">
      <t>ハンカク</t>
    </rPh>
    <rPh sb="8" eb="10">
      <t>スウジ</t>
    </rPh>
    <phoneticPr fontId="36"/>
  </si>
  <si>
    <t>障がい者雇用の有無</t>
    <rPh sb="0" eb="1">
      <t>ショウ</t>
    </rPh>
    <rPh sb="3" eb="4">
      <t>シャ</t>
    </rPh>
    <rPh sb="4" eb="6">
      <t>コヨウ</t>
    </rPh>
    <rPh sb="7" eb="9">
      <t>ウム</t>
    </rPh>
    <phoneticPr fontId="36"/>
  </si>
  <si>
    <t>安全管理に関する表彰の受賞の有無</t>
    <rPh sb="0" eb="2">
      <t>アンゼン</t>
    </rPh>
    <rPh sb="2" eb="4">
      <t>カンリ</t>
    </rPh>
    <rPh sb="5" eb="6">
      <t>カン</t>
    </rPh>
    <rPh sb="8" eb="10">
      <t>ヒョウショウ</t>
    </rPh>
    <rPh sb="11" eb="13">
      <t>ジュショウ</t>
    </rPh>
    <rPh sb="14" eb="16">
      <t>ウム</t>
    </rPh>
    <phoneticPr fontId="36"/>
  </si>
  <si>
    <t>ISO14001の認証取得の有無</t>
    <rPh sb="9" eb="11">
      <t>ニンショウ</t>
    </rPh>
    <rPh sb="11" eb="13">
      <t>シュトク</t>
    </rPh>
    <rPh sb="14" eb="16">
      <t>ウム</t>
    </rPh>
    <phoneticPr fontId="36"/>
  </si>
  <si>
    <t>認証の有無</t>
    <rPh sb="0" eb="2">
      <t>ニンショウ</t>
    </rPh>
    <rPh sb="3" eb="5">
      <t>ウム</t>
    </rPh>
    <phoneticPr fontId="36"/>
  </si>
  <si>
    <r>
      <t xml:space="preserve">次世代育成支援
</t>
    </r>
    <r>
      <rPr>
        <sz val="8"/>
        <color theme="1"/>
        <rFont val="ＭＳ 明朝"/>
        <family val="1"/>
        <charset val="128"/>
      </rPr>
      <t>（仕事と生活の調和）</t>
    </r>
    <rPh sb="0" eb="3">
      <t>ジセダイ</t>
    </rPh>
    <rPh sb="3" eb="5">
      <t>イクセイ</t>
    </rPh>
    <rPh sb="5" eb="7">
      <t>シエン</t>
    </rPh>
    <rPh sb="9" eb="11">
      <t>シゴト</t>
    </rPh>
    <rPh sb="12" eb="14">
      <t>セイカツ</t>
    </rPh>
    <rPh sb="15" eb="17">
      <t>チョウワ</t>
    </rPh>
    <phoneticPr fontId="36"/>
  </si>
  <si>
    <t>(同種･類似工事と判断可能な工種、数量等)</t>
    <phoneticPr fontId="36"/>
  </si>
  <si>
    <t>・所在する市町村</t>
    <rPh sb="1" eb="3">
      <t>ショザイ</t>
    </rPh>
    <rPh sb="5" eb="8">
      <t>シチョウソン</t>
    </rPh>
    <phoneticPr fontId="36"/>
  </si>
  <si>
    <t>・本店・準本店・支店等の別</t>
    <rPh sb="1" eb="3">
      <t>ホンテン</t>
    </rPh>
    <rPh sb="4" eb="5">
      <t>ジュン</t>
    </rPh>
    <rPh sb="5" eb="7">
      <t>ホンテン</t>
    </rPh>
    <rPh sb="8" eb="10">
      <t>シテン</t>
    </rPh>
    <rPh sb="10" eb="11">
      <t>トウ</t>
    </rPh>
    <rPh sb="12" eb="13">
      <t>ベツ</t>
    </rPh>
    <phoneticPr fontId="36"/>
  </si>
  <si>
    <r>
      <t>・所在する市町村
　</t>
    </r>
    <r>
      <rPr>
        <sz val="9"/>
        <rFont val="ＭＳ 明朝"/>
        <family val="1"/>
        <charset val="128"/>
      </rPr>
      <t>※該当なしの場合”－”</t>
    </r>
    <rPh sb="1" eb="3">
      <t>ショザイ</t>
    </rPh>
    <rPh sb="5" eb="8">
      <t>シチョウソン</t>
    </rPh>
    <rPh sb="11" eb="13">
      <t>ガイトウ</t>
    </rPh>
    <rPh sb="16" eb="18">
      <t>バアイ</t>
    </rPh>
    <phoneticPr fontId="36"/>
  </si>
  <si>
    <t>・準本店・支店等の別</t>
    <rPh sb="1" eb="2">
      <t>ジュン</t>
    </rPh>
    <rPh sb="2" eb="4">
      <t>ホンテン</t>
    </rPh>
    <rPh sb="5" eb="7">
      <t>シテン</t>
    </rPh>
    <rPh sb="7" eb="8">
      <t>トウ</t>
    </rPh>
    <rPh sb="9" eb="10">
      <t>ベツ</t>
    </rPh>
    <phoneticPr fontId="36"/>
  </si>
  <si>
    <t>●判定結果</t>
    <rPh sb="1" eb="3">
      <t>ハンテイ</t>
    </rPh>
    <rPh sb="3" eb="5">
      <t>ケッカ</t>
    </rPh>
    <phoneticPr fontId="36"/>
  </si>
  <si>
    <t>【上位点】過去3年以内における災害時の出動実績があり、かつ国・県・市町村のいずれかと災害時の応援協定を締結している場合。※活動場所は、災害時出動実績のある市町村を選択する。</t>
    <rPh sb="1" eb="3">
      <t>ジョウイ</t>
    </rPh>
    <rPh sb="3" eb="4">
      <t>テン</t>
    </rPh>
    <rPh sb="29" eb="30">
      <t>クニ</t>
    </rPh>
    <rPh sb="33" eb="36">
      <t>シチョウソン</t>
    </rPh>
    <rPh sb="61" eb="63">
      <t>カツドウ</t>
    </rPh>
    <rPh sb="63" eb="65">
      <t>バショ</t>
    </rPh>
    <rPh sb="67" eb="69">
      <t>サイガイ</t>
    </rPh>
    <rPh sb="69" eb="70">
      <t>ジ</t>
    </rPh>
    <rPh sb="70" eb="72">
      <t>シュツドウ</t>
    </rPh>
    <rPh sb="72" eb="74">
      <t>ジッセキ</t>
    </rPh>
    <rPh sb="77" eb="80">
      <t>シチョウソン</t>
    </rPh>
    <rPh sb="81" eb="83">
      <t>センタク</t>
    </rPh>
    <phoneticPr fontId="19"/>
  </si>
  <si>
    <t>【下位点】国・県・市町村のいずれかと災害時の応援協定を締結している場合。※活動場所は、協定の範囲内で、工事箇所に最も近い市町村を選択する。</t>
    <rPh sb="1" eb="3">
      <t>カイ</t>
    </rPh>
    <rPh sb="3" eb="4">
      <t>テン</t>
    </rPh>
    <rPh sb="37" eb="39">
      <t>カツドウ</t>
    </rPh>
    <rPh sb="39" eb="41">
      <t>バショ</t>
    </rPh>
    <phoneticPr fontId="36"/>
  </si>
  <si>
    <t>若手・女性技術者の配置</t>
    <rPh sb="0" eb="2">
      <t>ワカテ</t>
    </rPh>
    <rPh sb="3" eb="5">
      <t>ジョセイ</t>
    </rPh>
    <rPh sb="5" eb="8">
      <t>ギジュツシャ</t>
    </rPh>
    <rPh sb="9" eb="11">
      <t>ハイチ</t>
    </rPh>
    <phoneticPr fontId="36"/>
  </si>
  <si>
    <t>□　地域密着型</t>
    <phoneticPr fontId="36"/>
  </si>
  <si>
    <t>建設キャリアアップシステムに企業が登録し、当該現場で運用する場合に評価。</t>
    <rPh sb="0" eb="1">
      <t>ケンセツ</t>
    </rPh>
    <rPh sb="13" eb="15">
      <t>キギョウ</t>
    </rPh>
    <rPh sb="16" eb="18">
      <t>トウロク</t>
    </rPh>
    <rPh sb="21" eb="23">
      <t>トウガイ</t>
    </rPh>
    <rPh sb="23" eb="25">
      <t>ゲンバ</t>
    </rPh>
    <rPh sb="26" eb="28">
      <t>ウンヨウ</t>
    </rPh>
    <rPh sb="30" eb="32">
      <t>バアイ</t>
    </rPh>
    <rPh sb="32" eb="34">
      <t>ヒョウカ</t>
    </rPh>
    <phoneticPr fontId="36"/>
  </si>
  <si>
    <t>週休２日確保工事</t>
    <rPh sb="0" eb="2">
      <t>シュウキュウ</t>
    </rPh>
    <rPh sb="3" eb="4">
      <t>ニチ</t>
    </rPh>
    <rPh sb="4" eb="6">
      <t>カクホ</t>
    </rPh>
    <rPh sb="6" eb="8">
      <t>コウジ</t>
    </rPh>
    <phoneticPr fontId="36"/>
  </si>
  <si>
    <t>建設キャリアアップシステム</t>
    <rPh sb="0" eb="2">
      <t>ケンセツ</t>
    </rPh>
    <phoneticPr fontId="36"/>
  </si>
  <si>
    <t>障がい者雇用の実績</t>
    <rPh sb="0" eb="1">
      <t>ショウ</t>
    </rPh>
    <rPh sb="3" eb="4">
      <t>シャ</t>
    </rPh>
    <rPh sb="4" eb="6">
      <t>コヨウ</t>
    </rPh>
    <rPh sb="7" eb="9">
      <t>ジッセキ</t>
    </rPh>
    <phoneticPr fontId="36"/>
  </si>
  <si>
    <t>工事に関する安全管理</t>
    <rPh sb="0" eb="2">
      <t>コウジ</t>
    </rPh>
    <rPh sb="3" eb="4">
      <t>カン</t>
    </rPh>
    <rPh sb="6" eb="8">
      <t>アンゼン</t>
    </rPh>
    <rPh sb="8" eb="10">
      <t>カンリ</t>
    </rPh>
    <phoneticPr fontId="36"/>
  </si>
  <si>
    <t>健康経営優良事業所</t>
    <rPh sb="0" eb="2">
      <t>ケンコウ</t>
    </rPh>
    <rPh sb="2" eb="4">
      <t>ケイエイ</t>
    </rPh>
    <rPh sb="4" eb="6">
      <t>ユウリョウ</t>
    </rPh>
    <rPh sb="6" eb="9">
      <t>ジギョウショ</t>
    </rPh>
    <phoneticPr fontId="36"/>
  </si>
  <si>
    <t>同一市町村内での公共工事の実績</t>
    <phoneticPr fontId="36"/>
  </si>
  <si>
    <t>入札参加者の所在地</t>
    <phoneticPr fontId="19"/>
  </si>
  <si>
    <t>ボランティア活動への取組状況</t>
    <phoneticPr fontId="19"/>
  </si>
  <si>
    <t>消防団への加入状況</t>
    <phoneticPr fontId="19"/>
  </si>
  <si>
    <t>新卒・離職者の雇用実績</t>
    <rPh sb="3" eb="6">
      <t>リショクシャ</t>
    </rPh>
    <rPh sb="7" eb="9">
      <t>コヨウ</t>
    </rPh>
    <rPh sb="9" eb="11">
      <t>ジッセキ</t>
    </rPh>
    <phoneticPr fontId="19"/>
  </si>
  <si>
    <t>雇用の維持・確保</t>
    <phoneticPr fontId="19"/>
  </si>
  <si>
    <t>2：OK</t>
    <phoneticPr fontId="36"/>
  </si>
  <si>
    <t>JV出資比率</t>
    <rPh sb="2" eb="4">
      <t>シュッシ</t>
    </rPh>
    <rPh sb="4" eb="6">
      <t>ヒリツ</t>
    </rPh>
    <phoneticPr fontId="36"/>
  </si>
  <si>
    <t>－</t>
    <phoneticPr fontId="36"/>
  </si>
  <si>
    <t>％</t>
    <phoneticPr fontId="36"/>
  </si>
  <si>
    <t>株式会社○○○○</t>
    <rPh sb="0" eb="2">
      <t>カブシキ</t>
    </rPh>
    <rPh sb="2" eb="4">
      <t>カイシャ</t>
    </rPh>
    <phoneticPr fontId="36"/>
  </si>
  <si>
    <r>
      <t>工事番号　</t>
    </r>
    <r>
      <rPr>
        <sz val="10"/>
        <rFont val="ＭＳ 明朝"/>
        <family val="1"/>
        <charset val="128"/>
      </rPr>
      <t>（半角数字）</t>
    </r>
    <rPh sb="6" eb="8">
      <t>ハンカク</t>
    </rPh>
    <rPh sb="8" eb="10">
      <t>スウジ</t>
    </rPh>
    <phoneticPr fontId="36"/>
  </si>
  <si>
    <r>
      <t>工期</t>
    </r>
    <r>
      <rPr>
        <sz val="10"/>
        <rFont val="ＭＳ 明朝"/>
        <family val="1"/>
        <charset val="128"/>
      </rPr>
      <t>(対象:過去5年以内)
(入力例:R2.4.1)</t>
    </r>
    <rPh sb="0" eb="2">
      <t>コウキ</t>
    </rPh>
    <rPh sb="3" eb="5">
      <t>タイショウ</t>
    </rPh>
    <rPh sb="6" eb="8">
      <t>カコ</t>
    </rPh>
    <rPh sb="9" eb="10">
      <t>ネン</t>
    </rPh>
    <rPh sb="10" eb="12">
      <t>イナイ</t>
    </rPh>
    <rPh sb="15" eb="18">
      <t>ニュウリョクレイ</t>
    </rPh>
    <phoneticPr fontId="36"/>
  </si>
  <si>
    <r>
      <t xml:space="preserve">配置期間
</t>
    </r>
    <r>
      <rPr>
        <sz val="10"/>
        <rFont val="ＭＳ 明朝"/>
        <family val="1"/>
        <charset val="128"/>
      </rPr>
      <t>(入力例:R2.4.1)</t>
    </r>
    <rPh sb="0" eb="2">
      <t>ハイチ</t>
    </rPh>
    <rPh sb="2" eb="4">
      <t>キカン</t>
    </rPh>
    <phoneticPr fontId="36"/>
  </si>
  <si>
    <t>地域要件
管内</t>
    <rPh sb="0" eb="2">
      <t>チイキ</t>
    </rPh>
    <rPh sb="2" eb="4">
      <t>ヨウケン</t>
    </rPh>
    <rPh sb="5" eb="7">
      <t>カンナイ</t>
    </rPh>
    <phoneticPr fontId="36"/>
  </si>
  <si>
    <t>地域要件
隣接３or県内</t>
    <rPh sb="0" eb="2">
      <t>チイキ</t>
    </rPh>
    <rPh sb="2" eb="4">
      <t>ヨウケン</t>
    </rPh>
    <rPh sb="5" eb="7">
      <t>リンセツ</t>
    </rPh>
    <rPh sb="10" eb="11">
      <t>ケン</t>
    </rPh>
    <phoneticPr fontId="36"/>
  </si>
  <si>
    <t>地域要件
全国</t>
    <rPh sb="0" eb="2">
      <t>チイキ</t>
    </rPh>
    <rPh sb="2" eb="4">
      <t>ヨウケン</t>
    </rPh>
    <rPh sb="5" eb="7">
      <t>ゼンコク</t>
    </rPh>
    <phoneticPr fontId="36"/>
  </si>
  <si>
    <t>地域要件
隣接３or県内</t>
    <rPh sb="0" eb="2">
      <t>チイキ</t>
    </rPh>
    <rPh sb="2" eb="4">
      <t>ヨウケン</t>
    </rPh>
    <rPh sb="5" eb="7">
      <t>リンセツ</t>
    </rPh>
    <rPh sb="10" eb="12">
      <t>ケンナイ</t>
    </rPh>
    <phoneticPr fontId="36"/>
  </si>
  <si>
    <t>県内
県外</t>
    <rPh sb="3" eb="5">
      <t>ケンガイ</t>
    </rPh>
    <phoneticPr fontId="36"/>
  </si>
  <si>
    <t>県内
県外</t>
    <rPh sb="0" eb="2">
      <t>ケンナイ</t>
    </rPh>
    <rPh sb="3" eb="5">
      <t>ケンガイ</t>
    </rPh>
    <phoneticPr fontId="36"/>
  </si>
  <si>
    <t>-</t>
    <phoneticPr fontId="36"/>
  </si>
  <si>
    <t>○○○○○○○○○○○○工事</t>
    <rPh sb="12" eb="14">
      <t>コウジ</t>
    </rPh>
    <phoneticPr fontId="36"/>
  </si>
  <si>
    <t>項目①</t>
    <rPh sb="0" eb="2">
      <t>コウモク</t>
    </rPh>
    <phoneticPr fontId="36"/>
  </si>
  <si>
    <t>記入（入札参加者の情報等を入力）</t>
    <rPh sb="0" eb="2">
      <t>キニュウ</t>
    </rPh>
    <rPh sb="3" eb="5">
      <t>ニュウサツ</t>
    </rPh>
    <rPh sb="5" eb="7">
      <t>サンカ</t>
    </rPh>
    <rPh sb="7" eb="8">
      <t>シャ</t>
    </rPh>
    <rPh sb="9" eb="11">
      <t>ジョウホウ</t>
    </rPh>
    <rPh sb="11" eb="12">
      <t>トウ</t>
    </rPh>
    <rPh sb="13" eb="15">
      <t>ニュウリョク</t>
    </rPh>
    <phoneticPr fontId="36"/>
  </si>
  <si>
    <t>備考</t>
    <rPh sb="0" eb="2">
      <t>ビコウ</t>
    </rPh>
    <phoneticPr fontId="36"/>
  </si>
  <si>
    <t>項目①：入札参加者の情報を入力</t>
    <rPh sb="0" eb="2">
      <t>コウモク</t>
    </rPh>
    <rPh sb="4" eb="6">
      <t>ニュウサツ</t>
    </rPh>
    <rPh sb="6" eb="9">
      <t>サンカシャ</t>
    </rPh>
    <rPh sb="10" eb="12">
      <t>ジョウホウ</t>
    </rPh>
    <rPh sb="13" eb="15">
      <t>ニュウリョク</t>
    </rPh>
    <phoneticPr fontId="36"/>
  </si>
  <si>
    <t>作成日（技術提案書提出日）</t>
    <rPh sb="0" eb="3">
      <t>サクセイビ</t>
    </rPh>
    <rPh sb="4" eb="6">
      <t>ギジュツ</t>
    </rPh>
    <rPh sb="6" eb="9">
      <t>テイアンショ</t>
    </rPh>
    <rPh sb="9" eb="11">
      <t>テイシュツ</t>
    </rPh>
    <rPh sb="11" eb="12">
      <t>ビ</t>
    </rPh>
    <phoneticPr fontId="36"/>
  </si>
  <si>
    <t>令和○年○月○日</t>
    <rPh sb="0" eb="2">
      <t>レイワ</t>
    </rPh>
    <rPh sb="3" eb="4">
      <t>ネン</t>
    </rPh>
    <rPh sb="5" eb="6">
      <t>ツキ</t>
    </rPh>
    <rPh sb="7" eb="8">
      <t>ニチ</t>
    </rPh>
    <phoneticPr fontId="36"/>
  </si>
  <si>
    <t>住所</t>
    <rPh sb="0" eb="2">
      <t>ジュウショ</t>
    </rPh>
    <phoneticPr fontId="36"/>
  </si>
  <si>
    <t>○○市○○町○○番地</t>
    <rPh sb="2" eb="3">
      <t>シ</t>
    </rPh>
    <rPh sb="5" eb="6">
      <t>マチ</t>
    </rPh>
    <rPh sb="8" eb="9">
      <t>バン</t>
    </rPh>
    <rPh sb="9" eb="10">
      <t>チ</t>
    </rPh>
    <phoneticPr fontId="36"/>
  </si>
  <si>
    <t>JVの場合、代表構成員について記載</t>
    <rPh sb="3" eb="5">
      <t>バアイ</t>
    </rPh>
    <rPh sb="6" eb="8">
      <t>ダイヒョウ</t>
    </rPh>
    <rPh sb="8" eb="11">
      <t>コウセイイン</t>
    </rPh>
    <rPh sb="15" eb="17">
      <t>キサイ</t>
    </rPh>
    <phoneticPr fontId="36"/>
  </si>
  <si>
    <t>商号又は名称</t>
    <rPh sb="0" eb="2">
      <t>ショウゴウ</t>
    </rPh>
    <rPh sb="2" eb="3">
      <t>マタ</t>
    </rPh>
    <rPh sb="4" eb="6">
      <t>メイショウ</t>
    </rPh>
    <phoneticPr fontId="36"/>
  </si>
  <si>
    <t>同上</t>
    <rPh sb="0" eb="2">
      <t>ドウジョウ</t>
    </rPh>
    <phoneticPr fontId="36"/>
  </si>
  <si>
    <t>代表者氏名</t>
    <rPh sb="0" eb="3">
      <t>ダイヒョウシャ</t>
    </rPh>
    <rPh sb="3" eb="5">
      <t>シメイ</t>
    </rPh>
    <phoneticPr fontId="36"/>
  </si>
  <si>
    <t>代表取締役　○○○○</t>
    <rPh sb="0" eb="2">
      <t>ダイヒョウ</t>
    </rPh>
    <rPh sb="2" eb="5">
      <t>トリシマリヤク</t>
    </rPh>
    <phoneticPr fontId="36"/>
  </si>
  <si>
    <t>電話番号</t>
    <rPh sb="0" eb="2">
      <t>デンワ</t>
    </rPh>
    <rPh sb="2" eb="4">
      <t>バンゴウ</t>
    </rPh>
    <phoneticPr fontId="36"/>
  </si>
  <si>
    <t>000-000-0000</t>
    <phoneticPr fontId="36"/>
  </si>
  <si>
    <t>作成担当者氏名</t>
    <rPh sb="0" eb="2">
      <t>サクセイ</t>
    </rPh>
    <rPh sb="2" eb="5">
      <t>タントウシャ</t>
    </rPh>
    <rPh sb="5" eb="7">
      <t>シメイ</t>
    </rPh>
    <phoneticPr fontId="36"/>
  </si>
  <si>
    <t>○○○○</t>
    <phoneticPr fontId="36"/>
  </si>
  <si>
    <t>特定建設共同企業体名称</t>
    <rPh sb="0" eb="2">
      <t>トクテイ</t>
    </rPh>
    <rPh sb="2" eb="4">
      <t>ケンセツ</t>
    </rPh>
    <rPh sb="4" eb="6">
      <t>キョウドウ</t>
    </rPh>
    <rPh sb="6" eb="9">
      <t>キギョウタイ</t>
    </rPh>
    <rPh sb="9" eb="11">
      <t>メイショウ</t>
    </rPh>
    <phoneticPr fontId="36"/>
  </si>
  <si>
    <t>JV以外の場合、左記を削除する。</t>
    <rPh sb="2" eb="4">
      <t>イガイ</t>
    </rPh>
    <rPh sb="5" eb="7">
      <t>バアイ</t>
    </rPh>
    <rPh sb="8" eb="10">
      <t>サキ</t>
    </rPh>
    <rPh sb="11" eb="13">
      <t>サクジョ</t>
    </rPh>
    <phoneticPr fontId="36"/>
  </si>
  <si>
    <t>＜基本データ＞　※黄色セルに入力。</t>
    <rPh sb="9" eb="11">
      <t>キイロ</t>
    </rPh>
    <rPh sb="14" eb="16">
      <t>ニュウリョク</t>
    </rPh>
    <phoneticPr fontId="19"/>
  </si>
  <si>
    <t>自動計算。
（「品質確保等の確実性」(7点)を含まない。）</t>
    <rPh sb="2" eb="4">
      <t>ケイサン</t>
    </rPh>
    <rPh sb="20" eb="21">
      <t>テン</t>
    </rPh>
    <phoneticPr fontId="36"/>
  </si>
  <si>
    <t>項目②</t>
    <rPh sb="0" eb="2">
      <t>コウモク</t>
    </rPh>
    <phoneticPr fontId="36"/>
  </si>
  <si>
    <t>記入又は選択（入札公告等の内容を入力）</t>
    <rPh sb="0" eb="2">
      <t>キニュウ</t>
    </rPh>
    <rPh sb="2" eb="3">
      <t>マタ</t>
    </rPh>
    <rPh sb="4" eb="6">
      <t>センタク</t>
    </rPh>
    <rPh sb="7" eb="9">
      <t>ニュウサツ</t>
    </rPh>
    <rPh sb="9" eb="11">
      <t>コウコク</t>
    </rPh>
    <rPh sb="11" eb="12">
      <t>トウ</t>
    </rPh>
    <rPh sb="13" eb="15">
      <t>ナイヨウ</t>
    </rPh>
    <rPh sb="16" eb="18">
      <t>ニュウリョク</t>
    </rPh>
    <phoneticPr fontId="36"/>
  </si>
  <si>
    <t>項目②：入札公告等の内容を入力</t>
    <rPh sb="0" eb="2">
      <t>コウモク</t>
    </rPh>
    <rPh sb="4" eb="6">
      <t>ニュウサツ</t>
    </rPh>
    <rPh sb="6" eb="8">
      <t>コウコク</t>
    </rPh>
    <rPh sb="8" eb="9">
      <t>トウ</t>
    </rPh>
    <rPh sb="10" eb="12">
      <t>ナイヨウ</t>
    </rPh>
    <rPh sb="13" eb="15">
      <t>ニュウリョク</t>
    </rPh>
    <phoneticPr fontId="36"/>
  </si>
  <si>
    <t>80点以上85点未満</t>
    <rPh sb="2" eb="3">
      <t>テン</t>
    </rPh>
    <rPh sb="3" eb="5">
      <t>イジョウ</t>
    </rPh>
    <rPh sb="7" eb="8">
      <t>テン</t>
    </rPh>
    <rPh sb="8" eb="10">
      <t>ミマン</t>
    </rPh>
    <phoneticPr fontId="36"/>
  </si>
  <si>
    <t>85点以上</t>
    <rPh sb="2" eb="3">
      <t>テン</t>
    </rPh>
    <rPh sb="3" eb="5">
      <t>イジョウ</t>
    </rPh>
    <phoneticPr fontId="36"/>
  </si>
  <si>
    <t>-</t>
    <phoneticPr fontId="36"/>
  </si>
  <si>
    <t>15年以内</t>
    <rPh sb="2" eb="3">
      <t>ネン</t>
    </rPh>
    <rPh sb="3" eb="5">
      <t>イナイ</t>
    </rPh>
    <phoneticPr fontId="36"/>
  </si>
  <si>
    <r>
      <t xml:space="preserve">配置期間
</t>
    </r>
    <r>
      <rPr>
        <sz val="10"/>
        <color rgb="FF000000"/>
        <rFont val="ＭＳ 明朝"/>
        <family val="1"/>
        <charset val="128"/>
      </rPr>
      <t>(入力例:R3.5.1～R4.3.31)</t>
    </r>
    <rPh sb="0" eb="2">
      <t>ハイチ</t>
    </rPh>
    <rPh sb="2" eb="4">
      <t>キカン</t>
    </rPh>
    <rPh sb="6" eb="8">
      <t>ニュウリョク</t>
    </rPh>
    <phoneticPr fontId="36"/>
  </si>
  <si>
    <r>
      <t>工期</t>
    </r>
    <r>
      <rPr>
        <sz val="10"/>
        <rFont val="ＭＳ 明朝"/>
        <family val="1"/>
        <charset val="128"/>
      </rPr>
      <t>(対象:過去5年以内)
(入力例:R3.5.1～R4.3.31)</t>
    </r>
    <rPh sb="0" eb="2">
      <t>コウキ</t>
    </rPh>
    <rPh sb="3" eb="5">
      <t>タイショウ</t>
    </rPh>
    <rPh sb="6" eb="8">
      <t>カコ</t>
    </rPh>
    <rPh sb="9" eb="10">
      <t>ネン</t>
    </rPh>
    <rPh sb="10" eb="12">
      <t>イナイ</t>
    </rPh>
    <phoneticPr fontId="36"/>
  </si>
  <si>
    <r>
      <t>工期</t>
    </r>
    <r>
      <rPr>
        <sz val="10"/>
        <rFont val="ＭＳ 明朝"/>
        <family val="1"/>
        <charset val="128"/>
      </rPr>
      <t>(対象:過去10年以内)
(入力例:R3.5.1～R4.3.31)</t>
    </r>
    <rPh sb="0" eb="2">
      <t>コウキ</t>
    </rPh>
    <rPh sb="3" eb="5">
      <t>タイショウ</t>
    </rPh>
    <rPh sb="6" eb="8">
      <t>カコ</t>
    </rPh>
    <rPh sb="10" eb="11">
      <t>ネン</t>
    </rPh>
    <rPh sb="11" eb="13">
      <t>イナイ</t>
    </rPh>
    <phoneticPr fontId="36"/>
  </si>
  <si>
    <t>標準型：9名以上　(簡易型：4名以上)</t>
    <rPh sb="0" eb="3">
      <t>ヒョウジュンガタ</t>
    </rPh>
    <rPh sb="5" eb="6">
      <t>メイ</t>
    </rPh>
    <rPh sb="6" eb="8">
      <t>イジョウ</t>
    </rPh>
    <rPh sb="10" eb="13">
      <t>カンイガタ</t>
    </rPh>
    <rPh sb="15" eb="16">
      <t>メイ</t>
    </rPh>
    <rPh sb="16" eb="18">
      <t>イジョウ</t>
    </rPh>
    <phoneticPr fontId="36"/>
  </si>
  <si>
    <t>2：本店</t>
    <rPh sb="2" eb="4">
      <t>ホンテン</t>
    </rPh>
    <phoneticPr fontId="36"/>
  </si>
  <si>
    <t>1：準本店</t>
    <rPh sb="2" eb="3">
      <t>ジュン</t>
    </rPh>
    <rPh sb="3" eb="5">
      <t>ホンテン</t>
    </rPh>
    <phoneticPr fontId="36"/>
  </si>
  <si>
    <t>入札公告や総合評価評価基準に記載の発注種別を選択する。</t>
    <rPh sb="0" eb="2">
      <t>ニュウサツ</t>
    </rPh>
    <rPh sb="2" eb="4">
      <t>コウコク</t>
    </rPh>
    <rPh sb="5" eb="9">
      <t>ソウゴウヒョウカ</t>
    </rPh>
    <rPh sb="9" eb="11">
      <t>ヒョウカ</t>
    </rPh>
    <rPh sb="11" eb="13">
      <t>キジュン</t>
    </rPh>
    <rPh sb="14" eb="16">
      <t>キサイ</t>
    </rPh>
    <rPh sb="17" eb="19">
      <t>ハッチュウ</t>
    </rPh>
    <rPh sb="19" eb="21">
      <t>シュベツ</t>
    </rPh>
    <rPh sb="22" eb="24">
      <t>センタク</t>
    </rPh>
    <phoneticPr fontId="36"/>
  </si>
  <si>
    <t>○○・△△特定建設工事共同企業体</t>
    <rPh sb="5" eb="7">
      <t>トクテイ</t>
    </rPh>
    <rPh sb="7" eb="9">
      <t>ケンセツ</t>
    </rPh>
    <rPh sb="9" eb="11">
      <t>コウジ</t>
    </rPh>
    <rPh sb="11" eb="13">
      <t>キョウドウ</t>
    </rPh>
    <rPh sb="13" eb="16">
      <t>キギョウタイ</t>
    </rPh>
    <phoneticPr fontId="36"/>
  </si>
  <si>
    <t xml:space="preserve">○様式第１号に記載された「商号」「住所」等の詳細について選択する。
○準本店とは、当該土木事務所管内で、過去３年以内に国・県・市町村のいずれかの除雪・維持補修業務等の履行実績がある支店・営業所。
○「委任なし支店等の有無、所在地」は、建設業法許可を受けて３年を経過する支店・営業所が入札参加者よりも工事箇所に近い評価対象区域へある場合に選択。
</t>
    <rPh sb="28" eb="30">
      <t>センタク</t>
    </rPh>
    <rPh sb="46" eb="49">
      <t>ジムショ</t>
    </rPh>
    <rPh sb="60" eb="61">
      <t>クニ</t>
    </rPh>
    <rPh sb="62" eb="63">
      <t>ケン</t>
    </rPh>
    <rPh sb="64" eb="67">
      <t>シチョウソン</t>
    </rPh>
    <rPh sb="170" eb="172">
      <t>センタク</t>
    </rPh>
    <phoneticPr fontId="36"/>
  </si>
  <si>
    <t>※令和3年3月31日以前の竣工検査を受けた工事成績は「被災者雇用による加点」と「工事受注に対する加点」を引いた点数で選択すること。</t>
    <rPh sb="1" eb="3">
      <t>レイワ</t>
    </rPh>
    <rPh sb="4" eb="5">
      <t>ネン</t>
    </rPh>
    <rPh sb="6" eb="7">
      <t>ガツ</t>
    </rPh>
    <rPh sb="9" eb="10">
      <t>ニチ</t>
    </rPh>
    <rPh sb="10" eb="12">
      <t>イゼン</t>
    </rPh>
    <rPh sb="13" eb="15">
      <t>シュンコウ</t>
    </rPh>
    <rPh sb="15" eb="17">
      <t>ケンサ</t>
    </rPh>
    <rPh sb="18" eb="19">
      <t>ウ</t>
    </rPh>
    <rPh sb="21" eb="23">
      <t>コウジ</t>
    </rPh>
    <rPh sb="23" eb="25">
      <t>セイセキ</t>
    </rPh>
    <rPh sb="27" eb="30">
      <t>ヒサイシャ</t>
    </rPh>
    <rPh sb="30" eb="32">
      <t>コヨウ</t>
    </rPh>
    <rPh sb="35" eb="37">
      <t>カテン</t>
    </rPh>
    <rPh sb="40" eb="42">
      <t>コウジ</t>
    </rPh>
    <rPh sb="42" eb="44">
      <t>ジュチュウ</t>
    </rPh>
    <rPh sb="45" eb="46">
      <t>タイ</t>
    </rPh>
    <rPh sb="48" eb="50">
      <t>カテン</t>
    </rPh>
    <rPh sb="52" eb="53">
      <t>ヒ</t>
    </rPh>
    <rPh sb="55" eb="57">
      <t>テンスウ</t>
    </rPh>
    <rPh sb="58" eb="60">
      <t>センタク</t>
    </rPh>
    <phoneticPr fontId="36"/>
  </si>
  <si>
    <t>※記載事項の基準日は開札日とする。</t>
    <phoneticPr fontId="36"/>
  </si>
  <si>
    <t>※確認のための提出書類は、落札候補者となり入札執行権者から連絡があってから指定期日までに提出すること。</t>
    <phoneticPr fontId="36"/>
  </si>
  <si>
    <t>過去3年以上継続してボランティア活動の実績がある場合。</t>
    <rPh sb="0" eb="2">
      <t>カコ</t>
    </rPh>
    <rPh sb="3" eb="4">
      <t>ネン</t>
    </rPh>
    <rPh sb="4" eb="6">
      <t>イジョウ</t>
    </rPh>
    <rPh sb="6" eb="8">
      <t>ケイゾク</t>
    </rPh>
    <rPh sb="16" eb="18">
      <t>カツドウ</t>
    </rPh>
    <rPh sb="19" eb="21">
      <t>ジッセキ</t>
    </rPh>
    <rPh sb="24" eb="26">
      <t>バアイ</t>
    </rPh>
    <phoneticPr fontId="36"/>
  </si>
  <si>
    <t>1年以上継続雇用している社員が消防団に1年以上継続加入している場合。</t>
    <rPh sb="1" eb="2">
      <t>ネン</t>
    </rPh>
    <rPh sb="2" eb="4">
      <t>イジョウ</t>
    </rPh>
    <rPh sb="4" eb="6">
      <t>ケイゾク</t>
    </rPh>
    <rPh sb="6" eb="8">
      <t>コヨウ</t>
    </rPh>
    <rPh sb="12" eb="14">
      <t>シャイン</t>
    </rPh>
    <rPh sb="15" eb="17">
      <t>ショウボウ</t>
    </rPh>
    <rPh sb="17" eb="18">
      <t>ダン</t>
    </rPh>
    <rPh sb="20" eb="21">
      <t>ネン</t>
    </rPh>
    <rPh sb="21" eb="23">
      <t>イジョウ</t>
    </rPh>
    <rPh sb="23" eb="25">
      <t>ケイゾク</t>
    </rPh>
    <rPh sb="25" eb="27">
      <t>カニュウ</t>
    </rPh>
    <rPh sb="31" eb="33">
      <t>バアイ</t>
    </rPh>
    <phoneticPr fontId="19"/>
  </si>
  <si>
    <t>【下位点】過去1年以内に新卒者又は離職者(離職の日から1ヶ月以上経過している者に限る。)を１名雇用している場合。</t>
    <rPh sb="1" eb="4">
      <t>カイテン</t>
    </rPh>
    <rPh sb="5" eb="7">
      <t>カコ</t>
    </rPh>
    <rPh sb="8" eb="9">
      <t>ネン</t>
    </rPh>
    <rPh sb="9" eb="11">
      <t>イナイ</t>
    </rPh>
    <rPh sb="53" eb="55">
      <t>バアイ</t>
    </rPh>
    <phoneticPr fontId="36"/>
  </si>
  <si>
    <t>【上位点】基準日における正規雇用従業員数が1年前より増加の場合。又は被災企業等と下請契約する場合。</t>
    <rPh sb="1" eb="3">
      <t>ジョウイ</t>
    </rPh>
    <rPh sb="3" eb="4">
      <t>テン</t>
    </rPh>
    <rPh sb="22" eb="23">
      <t>ネン</t>
    </rPh>
    <rPh sb="23" eb="24">
      <t>マエ</t>
    </rPh>
    <rPh sb="26" eb="28">
      <t>ゾウカ</t>
    </rPh>
    <rPh sb="29" eb="31">
      <t>バアイ</t>
    </rPh>
    <rPh sb="32" eb="33">
      <t>マタ</t>
    </rPh>
    <rPh sb="36" eb="38">
      <t>キギョウ</t>
    </rPh>
    <rPh sb="38" eb="39">
      <t>トウ</t>
    </rPh>
    <rPh sb="40" eb="42">
      <t>シタウ</t>
    </rPh>
    <rPh sb="42" eb="44">
      <t>ケイヤク</t>
    </rPh>
    <rPh sb="46" eb="48">
      <t>バアイ</t>
    </rPh>
    <phoneticPr fontId="36"/>
  </si>
  <si>
    <t>【下位点】基準日における正規雇用従業員数が1年前と同じ場合。</t>
    <rPh sb="1" eb="4">
      <t>カイテン</t>
    </rPh>
    <rPh sb="22" eb="23">
      <t>ネン</t>
    </rPh>
    <rPh sb="23" eb="24">
      <t>マエ</t>
    </rPh>
    <rPh sb="25" eb="26">
      <t>オナ</t>
    </rPh>
    <rPh sb="27" eb="29">
      <t>バアイ</t>
    </rPh>
    <phoneticPr fontId="36"/>
  </si>
  <si>
    <t>【下位点】過去3年以内に、国・県・市町村いずれかの除雪業務又は維持補修業務の履行実績（除草、清掃等を除く）がある場合。</t>
    <rPh sb="1" eb="4">
      <t>カイテン</t>
    </rPh>
    <rPh sb="5" eb="7">
      <t>カコ</t>
    </rPh>
    <rPh sb="8" eb="9">
      <t>ネン</t>
    </rPh>
    <rPh sb="9" eb="11">
      <t>イナイ</t>
    </rPh>
    <rPh sb="13" eb="14">
      <t>クニ</t>
    </rPh>
    <rPh sb="15" eb="16">
      <t>ケン</t>
    </rPh>
    <rPh sb="17" eb="20">
      <t>シチョウソン</t>
    </rPh>
    <rPh sb="25" eb="27">
      <t>ジョセツ</t>
    </rPh>
    <rPh sb="27" eb="29">
      <t>ギョウム</t>
    </rPh>
    <rPh sb="29" eb="30">
      <t>マタ</t>
    </rPh>
    <rPh sb="31" eb="33">
      <t>イジ</t>
    </rPh>
    <rPh sb="33" eb="35">
      <t>ホシュウ</t>
    </rPh>
    <rPh sb="35" eb="37">
      <t>ギョウム</t>
    </rPh>
    <rPh sb="38" eb="40">
      <t>リコウ</t>
    </rPh>
    <rPh sb="40" eb="42">
      <t>ジッセキ</t>
    </rPh>
    <rPh sb="56" eb="58">
      <t>バアイ</t>
    </rPh>
    <phoneticPr fontId="36"/>
  </si>
  <si>
    <r>
      <t xml:space="preserve">記載事項
</t>
    </r>
    <r>
      <rPr>
        <sz val="8"/>
        <color rgb="FF000000"/>
        <rFont val="ＭＳ 明朝"/>
        <family val="1"/>
        <charset val="128"/>
      </rPr>
      <t>【記載の仕方　総合評価方式様式関係記載留意事項　§３、４、５】</t>
    </r>
    <rPh sb="0" eb="2">
      <t>キサイ</t>
    </rPh>
    <rPh sb="2" eb="4">
      <t>ジコウ</t>
    </rPh>
    <phoneticPr fontId="36"/>
  </si>
  <si>
    <r>
      <t>記　載　事　項　</t>
    </r>
    <r>
      <rPr>
        <sz val="9"/>
        <color rgb="FF000000"/>
        <rFont val="ＭＳ 明朝"/>
        <family val="1"/>
        <charset val="128"/>
      </rPr>
      <t>【記載の仕方　総合評価方式様式関係記載留意事項　§３、４、５】</t>
    </r>
    <phoneticPr fontId="36"/>
  </si>
  <si>
    <r>
      <t>記　載　事　項</t>
    </r>
    <r>
      <rPr>
        <sz val="9"/>
        <color rgb="FF000000"/>
        <rFont val="ＭＳ 明朝"/>
        <family val="1"/>
        <charset val="128"/>
      </rPr>
      <t>【記載の仕方　総合評価方式様式関係記載留意事項　§３、４、５】</t>
    </r>
    <phoneticPr fontId="36"/>
  </si>
  <si>
    <t>[選択]</t>
    <rPh sb="1" eb="3">
      <t>センタク</t>
    </rPh>
    <phoneticPr fontId="36"/>
  </si>
  <si>
    <t>[選択]</t>
    <phoneticPr fontId="36"/>
  </si>
  <si>
    <t>[選択]</t>
    <phoneticPr fontId="36"/>
  </si>
  <si>
    <t>[選択]</t>
    <phoneticPr fontId="36"/>
  </si>
  <si>
    <t>[選択]</t>
    <phoneticPr fontId="36"/>
  </si>
  <si>
    <t>[選択]</t>
    <phoneticPr fontId="36"/>
  </si>
  <si>
    <t>[選択]</t>
    <phoneticPr fontId="36"/>
  </si>
  <si>
    <t>[自動表示]</t>
    <rPh sb="1" eb="3">
      <t>ジドウ</t>
    </rPh>
    <rPh sb="3" eb="5">
      <t>ヒョウジ</t>
    </rPh>
    <phoneticPr fontId="36"/>
  </si>
  <si>
    <t>3：OK</t>
    <phoneticPr fontId="36"/>
  </si>
  <si>
    <r>
      <t xml:space="preserve">工事成績　　　　[選択]
</t>
    </r>
    <r>
      <rPr>
        <sz val="10"/>
        <rFont val="ＭＳ 明朝"/>
        <family val="1"/>
        <charset val="128"/>
      </rPr>
      <t>（対象:75点以上）</t>
    </r>
    <rPh sb="0" eb="2">
      <t>コウジ</t>
    </rPh>
    <rPh sb="2" eb="4">
      <t>セイセキ</t>
    </rPh>
    <rPh sb="9" eb="11">
      <t>センタク</t>
    </rPh>
    <rPh sb="14" eb="16">
      <t>タイショウ</t>
    </rPh>
    <rPh sb="19" eb="20">
      <t>テン</t>
    </rPh>
    <rPh sb="20" eb="22">
      <t>イジョウ</t>
    </rPh>
    <phoneticPr fontId="36"/>
  </si>
  <si>
    <t>ISO9001の認証取得
の有無　　　　　[選択]</t>
    <rPh sb="8" eb="10">
      <t>ニンショウ</t>
    </rPh>
    <rPh sb="10" eb="12">
      <t>シュトク</t>
    </rPh>
    <rPh sb="14" eb="16">
      <t>ウム</t>
    </rPh>
    <rPh sb="22" eb="24">
      <t>センタク</t>
    </rPh>
    <phoneticPr fontId="36"/>
  </si>
  <si>
    <t>ＩＣＴ活用工事</t>
    <rPh sb="3" eb="5">
      <t>カツヨウ</t>
    </rPh>
    <rPh sb="5" eb="7">
      <t>コウジ</t>
    </rPh>
    <phoneticPr fontId="36"/>
  </si>
  <si>
    <r>
      <t xml:space="preserve">
企業の施工能力
</t>
    </r>
    <r>
      <rPr>
        <sz val="10"/>
        <rFont val="ＭＳ 明朝"/>
        <family val="1"/>
        <charset val="128"/>
      </rPr>
      <t>（同種・類似工事の施工実績）
（注１）</t>
    </r>
    <phoneticPr fontId="19"/>
  </si>
  <si>
    <t>※令和3年3月31日以前の竣工検査の工事成績は要注意</t>
    <rPh sb="1" eb="3">
      <t>レイワ</t>
    </rPh>
    <rPh sb="4" eb="5">
      <t>ネン</t>
    </rPh>
    <rPh sb="6" eb="7">
      <t>ガツ</t>
    </rPh>
    <rPh sb="9" eb="10">
      <t>ニチ</t>
    </rPh>
    <rPh sb="10" eb="12">
      <t>イゼン</t>
    </rPh>
    <rPh sb="13" eb="15">
      <t>シュンコウ</t>
    </rPh>
    <rPh sb="15" eb="17">
      <t>ケンサ</t>
    </rPh>
    <rPh sb="18" eb="20">
      <t>コウジ</t>
    </rPh>
    <rPh sb="20" eb="22">
      <t>セイセキ</t>
    </rPh>
    <rPh sb="23" eb="26">
      <t>ヨウチュウイ</t>
    </rPh>
    <phoneticPr fontId="36"/>
  </si>
  <si>
    <r>
      <t xml:space="preserve">
配置技術者の工事成績
</t>
    </r>
    <r>
      <rPr>
        <sz val="10"/>
        <color rgb="FF000000"/>
        <rFont val="ＭＳ 明朝"/>
        <family val="1"/>
        <charset val="128"/>
      </rPr>
      <t>（80点以上の工事成績が対象）</t>
    </r>
    <rPh sb="7" eb="9">
      <t>コウジ</t>
    </rPh>
    <rPh sb="9" eb="11">
      <t>セイセキ</t>
    </rPh>
    <rPh sb="16" eb="17">
      <t>テン</t>
    </rPh>
    <rPh sb="17" eb="19">
      <t>イジョウ</t>
    </rPh>
    <rPh sb="20" eb="22">
      <t>コウジ</t>
    </rPh>
    <rPh sb="22" eb="24">
      <t>セイセキ</t>
    </rPh>
    <rPh sb="25" eb="27">
      <t>タイショウ</t>
    </rPh>
    <phoneticPr fontId="19"/>
  </si>
  <si>
    <r>
      <t xml:space="preserve">
配置技術者の施工能力
</t>
    </r>
    <r>
      <rPr>
        <sz val="10"/>
        <rFont val="ＭＳ 明朝"/>
        <family val="1"/>
        <charset val="128"/>
      </rPr>
      <t>（同種・類似工事の施工実績）
（注１）</t>
    </r>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</si>
  <si>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rPh sb="0" eb="2">
      <t>コウジ</t>
    </rPh>
    <rPh sb="2" eb="4">
      <t>ガイヨウ</t>
    </rPh>
    <phoneticPr fontId="36"/>
  </si>
  <si>
    <t>(同種･類似工事と判断可能な工種、数量等)</t>
    <phoneticPr fontId="36"/>
  </si>
  <si>
    <t>[入力]
[選択]</t>
    <rPh sb="1" eb="3">
      <t>ニュウリョク</t>
    </rPh>
    <phoneticPr fontId="36"/>
  </si>
  <si>
    <t>3：OK</t>
    <phoneticPr fontId="36"/>
  </si>
  <si>
    <r>
      <rPr>
        <sz val="10"/>
        <color rgb="FF000000"/>
        <rFont val="ＭＳ 明朝"/>
        <family val="1"/>
        <charset val="128"/>
      </rPr>
      <t>工事概要</t>
    </r>
    <r>
      <rPr>
        <sz val="9"/>
        <color rgb="FF000000"/>
        <rFont val="ＭＳ 明朝"/>
        <family val="1"/>
        <charset val="128"/>
      </rPr>
      <t xml:space="preserve">
(同種･類似工事と判断可能な工種、数量等)</t>
    </r>
    <phoneticPr fontId="36"/>
  </si>
  <si>
    <t>配置予定技術者</t>
    <rPh sb="0" eb="2">
      <t>ハイチ</t>
    </rPh>
    <rPh sb="2" eb="4">
      <t>ヨテイ</t>
    </rPh>
    <rPh sb="4" eb="7">
      <t>ギジュツシャ</t>
    </rPh>
    <phoneticPr fontId="36"/>
  </si>
  <si>
    <t>現場代理人</t>
    <rPh sb="0" eb="2">
      <t>ゲンバ</t>
    </rPh>
    <rPh sb="2" eb="5">
      <t>ダイリニン</t>
    </rPh>
    <phoneticPr fontId="36"/>
  </si>
  <si>
    <t>県と国、市町村の別</t>
    <rPh sb="0" eb="1">
      <t>ケン</t>
    </rPh>
    <rPh sb="2" eb="3">
      <t>クニ</t>
    </rPh>
    <rPh sb="4" eb="7">
      <t>シチョウソン</t>
    </rPh>
    <rPh sb="8" eb="9">
      <t>ベツ</t>
    </rPh>
    <phoneticPr fontId="36"/>
  </si>
  <si>
    <t>県管理施設</t>
    <rPh sb="0" eb="1">
      <t>ケン</t>
    </rPh>
    <rPh sb="1" eb="3">
      <t>カンリ</t>
    </rPh>
    <rPh sb="3" eb="5">
      <t>シセツ</t>
    </rPh>
    <phoneticPr fontId="36"/>
  </si>
  <si>
    <t>国、市町村管理施設</t>
    <rPh sb="0" eb="1">
      <t>クニ</t>
    </rPh>
    <rPh sb="2" eb="5">
      <t>シチョウソン</t>
    </rPh>
    <rPh sb="5" eb="7">
      <t>カンリ</t>
    </rPh>
    <rPh sb="7" eb="9">
      <t>シセツ</t>
    </rPh>
    <phoneticPr fontId="36"/>
  </si>
  <si>
    <t>：1でない場合、若手・女性0点。</t>
    <rPh sb="5" eb="7">
      <t>バアイ</t>
    </rPh>
    <rPh sb="8" eb="10">
      <t>ワカテ</t>
    </rPh>
    <rPh sb="11" eb="13">
      <t>ジョセイ</t>
    </rPh>
    <rPh sb="14" eb="15">
      <t>テン</t>
    </rPh>
    <phoneticPr fontId="36"/>
  </si>
  <si>
    <t>2：OK</t>
    <phoneticPr fontId="36"/>
  </si>
  <si>
    <t>配点</t>
    <rPh sb="0" eb="2">
      <t>ハイテン</t>
    </rPh>
    <phoneticPr fontId="36"/>
  </si>
  <si>
    <t>得点</t>
    <rPh sb="0" eb="2">
      <t>トクテン</t>
    </rPh>
    <phoneticPr fontId="36"/>
  </si>
  <si>
    <t>※選択項目について、３項目以上選択された場合、入力された内容で加算点が高い順に２項目採用し、２番目の点数が２項目ある場合は
　上に入力されている順に採用する。</t>
    <rPh sb="1" eb="3">
      <t>センタク</t>
    </rPh>
    <rPh sb="3" eb="5">
      <t>コウモク</t>
    </rPh>
    <rPh sb="11" eb="13">
      <t>コウモク</t>
    </rPh>
    <rPh sb="13" eb="15">
      <t>イジョウ</t>
    </rPh>
    <rPh sb="15" eb="17">
      <t>センタク</t>
    </rPh>
    <rPh sb="20" eb="22">
      <t>バアイ</t>
    </rPh>
    <rPh sb="23" eb="25">
      <t>ニュウリョク</t>
    </rPh>
    <rPh sb="28" eb="30">
      <t>ナイヨウ</t>
    </rPh>
    <rPh sb="31" eb="34">
      <t>カサンテン</t>
    </rPh>
    <rPh sb="35" eb="36">
      <t>タカ</t>
    </rPh>
    <rPh sb="37" eb="38">
      <t>ジュン</t>
    </rPh>
    <rPh sb="40" eb="42">
      <t>コウモク</t>
    </rPh>
    <rPh sb="42" eb="44">
      <t>サイヨウ</t>
    </rPh>
    <rPh sb="47" eb="49">
      <t>バンメ</t>
    </rPh>
    <rPh sb="50" eb="52">
      <t>テンスウ</t>
    </rPh>
    <rPh sb="54" eb="56">
      <t>コウモク</t>
    </rPh>
    <rPh sb="58" eb="60">
      <t>バアイ</t>
    </rPh>
    <rPh sb="63" eb="64">
      <t>ウエ</t>
    </rPh>
    <rPh sb="65" eb="67">
      <t>ニュウリョク</t>
    </rPh>
    <rPh sb="72" eb="73">
      <t>ジュン</t>
    </rPh>
    <rPh sb="74" eb="76">
      <t>サイヨウ</t>
    </rPh>
    <phoneticPr fontId="36"/>
  </si>
  <si>
    <t>左記実績の活動場所(市町村)を選択↓</t>
    <rPh sb="0" eb="2">
      <t>サキ</t>
    </rPh>
    <rPh sb="2" eb="4">
      <t>ジッセキ</t>
    </rPh>
    <rPh sb="5" eb="7">
      <t>カツドウ</t>
    </rPh>
    <rPh sb="7" eb="9">
      <t>バショ</t>
    </rPh>
    <rPh sb="10" eb="13">
      <t>シチョウソン</t>
    </rPh>
    <rPh sb="15" eb="17">
      <t>センタク</t>
    </rPh>
    <phoneticPr fontId="36"/>
  </si>
  <si>
    <t>※（注１）：発注種別が建築工事、電気設備工事又は暖冷房衛生設備工事の場合、評価対象期間は過去15年以内となります。</t>
    <rPh sb="2" eb="3">
      <t>チュウ</t>
    </rPh>
    <rPh sb="13" eb="15">
      <t>コウジ</t>
    </rPh>
    <rPh sb="20" eb="22">
      <t>コウジ</t>
    </rPh>
    <rPh sb="22" eb="23">
      <t>マタ</t>
    </rPh>
    <rPh sb="31" eb="33">
      <t>コウジ</t>
    </rPh>
    <rPh sb="39" eb="41">
      <t>タイショウ</t>
    </rPh>
    <phoneticPr fontId="36"/>
  </si>
  <si>
    <t>（標準型）</t>
    <rPh sb="1" eb="3">
      <t>ヒョウジュン</t>
    </rPh>
    <rPh sb="3" eb="4">
      <t>ガタ</t>
    </rPh>
    <phoneticPr fontId="36"/>
  </si>
  <si>
    <t>提出は、様式第１号及び様式第６～９号をPDF形式で提出又はexcel様式をそのまま提出。このシートは提出不要。</t>
    <phoneticPr fontId="36"/>
  </si>
  <si>
    <t>□　簡易型</t>
    <phoneticPr fontId="36"/>
  </si>
  <si>
    <t>■　標準型</t>
    <phoneticPr fontId="36"/>
  </si>
  <si>
    <r>
      <rPr>
        <sz val="16"/>
        <color theme="1"/>
        <rFont val="ＭＳ ゴシック"/>
        <family val="3"/>
        <charset val="128"/>
      </rPr>
      <t>様式第１号</t>
    </r>
    <r>
      <rPr>
        <sz val="16"/>
        <color theme="1"/>
        <rFont val="ＭＳ 明朝"/>
        <family val="1"/>
        <charset val="128"/>
      </rPr>
      <t>（第７条関係）</t>
    </r>
    <phoneticPr fontId="36"/>
  </si>
  <si>
    <t>技 術 提 案 書</t>
    <phoneticPr fontId="36"/>
  </si>
  <si>
    <t>住所</t>
    <phoneticPr fontId="36"/>
  </si>
  <si>
    <t>□　特別簡易型・復旧型・復興型</t>
    <phoneticPr fontId="36"/>
  </si>
  <si>
    <r>
      <t>①　企業の技術力及び貢献度（実績・経験等）</t>
    </r>
    <r>
      <rPr>
        <sz val="14"/>
        <rFont val="ＭＳ 明朝"/>
        <family val="1"/>
        <charset val="128"/>
      </rPr>
      <t>（特別簡易型・復旧型・復興型）</t>
    </r>
    <phoneticPr fontId="36"/>
  </si>
  <si>
    <t>　　（様式第１１号－１）</t>
    <rPh sb="8" eb="9">
      <t>ゴウ</t>
    </rPh>
    <phoneticPr fontId="36"/>
  </si>
  <si>
    <r>
      <t>①　企業の技術力及び貢献度（実績・経験等）</t>
    </r>
    <r>
      <rPr>
        <sz val="14"/>
        <rFont val="ＭＳ 明朝"/>
        <family val="1"/>
        <charset val="128"/>
      </rPr>
      <t>（地域密着型）</t>
    </r>
    <phoneticPr fontId="36"/>
  </si>
  <si>
    <t>　　（様式第１１号－２）</t>
    <rPh sb="8" eb="9">
      <t>ゴウ</t>
    </rPh>
    <phoneticPr fontId="36"/>
  </si>
  <si>
    <t>※記名がない場合、配置技術者の全ての項目を評価しない。</t>
    <phoneticPr fontId="36"/>
  </si>
  <si>
    <t>過去１年以内に竣工検査を受けた県工事の週休２日確保工事実施証明書がある場合に評価。（発注種別に注意）</t>
    <rPh sb="0" eb="1">
      <t>カコ</t>
    </rPh>
    <rPh sb="2" eb="3">
      <t>ネン</t>
    </rPh>
    <rPh sb="3" eb="5">
      <t>イナイ</t>
    </rPh>
    <rPh sb="6" eb="8">
      <t>シュンコウ</t>
    </rPh>
    <rPh sb="8" eb="10">
      <t>ケンサ</t>
    </rPh>
    <rPh sb="11" eb="12">
      <t>ウ</t>
    </rPh>
    <rPh sb="14" eb="15">
      <t>ケン</t>
    </rPh>
    <rPh sb="15" eb="17">
      <t>コウジ</t>
    </rPh>
    <rPh sb="18" eb="20">
      <t>シュウキュウ</t>
    </rPh>
    <rPh sb="21" eb="22">
      <t>ニチ</t>
    </rPh>
    <rPh sb="22" eb="24">
      <t>カクホ</t>
    </rPh>
    <rPh sb="24" eb="26">
      <t>コウジ</t>
    </rPh>
    <rPh sb="26" eb="28">
      <t>ジッシ</t>
    </rPh>
    <rPh sb="28" eb="31">
      <t>ショウメイショ</t>
    </rPh>
    <rPh sb="34" eb="36">
      <t>バアイ</t>
    </rPh>
    <rPh sb="37" eb="39">
      <t>ヒョウカ</t>
    </rPh>
    <rPh sb="41" eb="43">
      <t>ハッチュウ</t>
    </rPh>
    <rPh sb="43" eb="45">
      <t>シュベツ</t>
    </rPh>
    <rPh sb="46" eb="48">
      <t>チュウイ</t>
    </rPh>
    <phoneticPr fontId="36"/>
  </si>
  <si>
    <t>氏　名</t>
    <phoneticPr fontId="36"/>
  </si>
  <si>
    <t>保有年数</t>
    <rPh sb="0" eb="2">
      <t>ホユウ</t>
    </rPh>
    <rPh sb="2" eb="4">
      <t>ネンスウ</t>
    </rPh>
    <phoneticPr fontId="36"/>
  </si>
  <si>
    <t>有（法定義務のある企業で法定雇用義務を達成　又は　法定義務のない企業で障がい者を雇用）</t>
    <rPh sb="0" eb="1">
      <t>ア</t>
    </rPh>
    <rPh sb="12" eb="14">
      <t>ホウテイ</t>
    </rPh>
    <rPh sb="14" eb="16">
      <t>コヨウ</t>
    </rPh>
    <rPh sb="16" eb="18">
      <t>ギム</t>
    </rPh>
    <rPh sb="19" eb="21">
      <t>タッセイ</t>
    </rPh>
    <rPh sb="22" eb="23">
      <t>マタ</t>
    </rPh>
    <rPh sb="35" eb="36">
      <t>ショウ</t>
    </rPh>
    <rPh sb="38" eb="39">
      <t>シャ</t>
    </rPh>
    <rPh sb="40" eb="42">
      <t>コヨウ</t>
    </rPh>
    <phoneticPr fontId="36"/>
  </si>
  <si>
    <t>有（県内業者：請負金額の８０％以上を県内業者で施工　又は　県外業者：請負金額の５０％以上を県内業者で施工）</t>
    <rPh sb="0" eb="1">
      <t>ア</t>
    </rPh>
    <rPh sb="26" eb="27">
      <t>マタ</t>
    </rPh>
    <rPh sb="29" eb="31">
      <t>ケンガイ</t>
    </rPh>
    <rPh sb="31" eb="33">
      <t>ギョウシャ</t>
    </rPh>
    <rPh sb="34" eb="36">
      <t>ウケオイ</t>
    </rPh>
    <rPh sb="36" eb="38">
      <t>キンガク</t>
    </rPh>
    <rPh sb="42" eb="44">
      <t>イジョウ</t>
    </rPh>
    <rPh sb="45" eb="47">
      <t>ケンナイ</t>
    </rPh>
    <rPh sb="47" eb="49">
      <t>ギョウシャ</t>
    </rPh>
    <rPh sb="50" eb="52">
      <t>セコウ</t>
    </rPh>
    <phoneticPr fontId="36"/>
  </si>
  <si>
    <t>有（上位コース）</t>
    <rPh sb="0" eb="1">
      <t>ア</t>
    </rPh>
    <rPh sb="2" eb="4">
      <t>ジョウイ</t>
    </rPh>
    <phoneticPr fontId="36"/>
  </si>
  <si>
    <t>有（基礎コース）</t>
    <rPh sb="0" eb="1">
      <t>ア</t>
    </rPh>
    <rPh sb="2" eb="4">
      <t>キソ</t>
    </rPh>
    <phoneticPr fontId="36"/>
  </si>
  <si>
    <t>配置技術者の
福島県優良工事表彰</t>
    <rPh sb="0" eb="2">
      <t>ハイチ</t>
    </rPh>
    <rPh sb="2" eb="5">
      <t>ギジュツシャ</t>
    </rPh>
    <rPh sb="7" eb="10">
      <t>フクシマケン</t>
    </rPh>
    <rPh sb="10" eb="12">
      <t>ユウリョウ</t>
    </rPh>
    <rPh sb="12" eb="14">
      <t>コウジ</t>
    </rPh>
    <rPh sb="14" eb="16">
      <t>ヒョウショウ</t>
    </rPh>
    <phoneticPr fontId="36"/>
  </si>
  <si>
    <t>活用の有無</t>
    <rPh sb="0" eb="2">
      <t>カツヨウ</t>
    </rPh>
    <rPh sb="3" eb="5">
      <t>ウム</t>
    </rPh>
    <phoneticPr fontId="36"/>
  </si>
  <si>
    <t>認定の有無</t>
    <rPh sb="0" eb="2">
      <t>ニンテイ</t>
    </rPh>
    <rPh sb="3" eb="5">
      <t>ウム</t>
    </rPh>
    <phoneticPr fontId="36"/>
  </si>
  <si>
    <t>同一市町村内での工事実績件数（発注種別に注意）</t>
    <rPh sb="0" eb="2">
      <t>ドウイツ</t>
    </rPh>
    <rPh sb="2" eb="5">
      <t>シチョウソン</t>
    </rPh>
    <rPh sb="5" eb="6">
      <t>ナイ</t>
    </rPh>
    <rPh sb="8" eb="10">
      <t>コウジ</t>
    </rPh>
    <rPh sb="10" eb="12">
      <t>ジッセキ</t>
    </rPh>
    <rPh sb="12" eb="14">
      <t>ケンスウ</t>
    </rPh>
    <rPh sb="15" eb="17">
      <t>ハッチュウ</t>
    </rPh>
    <rPh sb="17" eb="19">
      <t>シュベツ</t>
    </rPh>
    <rPh sb="20" eb="22">
      <t>チュウイ</t>
    </rPh>
    <phoneticPr fontId="36"/>
  </si>
  <si>
    <t>「県管理施設」又は「国、市町村管理施設」を選択する↓
（G121セル）</t>
    <phoneticPr fontId="36"/>
  </si>
  <si>
    <r>
      <t>【中位点】直前の5年度間連続して国・県・市町村いずれかの除雪業務又は維持補修業務の履行実績がある場合。</t>
    </r>
    <r>
      <rPr>
        <sz val="11"/>
        <color theme="1"/>
        <rFont val="ＭＳ Ｐゴシック"/>
        <family val="2"/>
        <charset val="128"/>
        <scheme val="minor"/>
      </rPr>
      <t/>
    </r>
    <rPh sb="1" eb="2">
      <t>チュウ</t>
    </rPh>
    <rPh sb="2" eb="3">
      <t>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2" eb="33">
      <t>マタ</t>
    </rPh>
    <rPh sb="34" eb="36">
      <t>イジ</t>
    </rPh>
    <rPh sb="36" eb="38">
      <t>ホシュウ</t>
    </rPh>
    <rPh sb="38" eb="40">
      <t>ギョウム</t>
    </rPh>
    <rPh sb="41" eb="43">
      <t>リコウ</t>
    </rPh>
    <rPh sb="43" eb="45">
      <t>ジッセキ</t>
    </rPh>
    <rPh sb="48" eb="50">
      <t>バアイ</t>
    </rPh>
    <phoneticPr fontId="36"/>
  </si>
  <si>
    <t>1：一般土木、舗装工事、2：建築、電気設備、暖冷房衛生設備工事、10：左記以外の工事</t>
    <rPh sb="2" eb="4">
      <t>イッパン</t>
    </rPh>
    <rPh sb="4" eb="6">
      <t>ドボク</t>
    </rPh>
    <rPh sb="7" eb="9">
      <t>ホソウ</t>
    </rPh>
    <rPh sb="9" eb="11">
      <t>コウジ</t>
    </rPh>
    <rPh sb="14" eb="16">
      <t>ケンチク</t>
    </rPh>
    <rPh sb="17" eb="19">
      <t>デンキ</t>
    </rPh>
    <rPh sb="19" eb="21">
      <t>セツビ</t>
    </rPh>
    <rPh sb="22" eb="25">
      <t>ダンレイボウ</t>
    </rPh>
    <rPh sb="25" eb="27">
      <t>エイセイ</t>
    </rPh>
    <rPh sb="27" eb="29">
      <t>セツビ</t>
    </rPh>
    <rPh sb="35" eb="37">
      <t>サキ</t>
    </rPh>
    <rPh sb="37" eb="39">
      <t>イガイ</t>
    </rPh>
    <rPh sb="40" eb="42">
      <t>コウジ</t>
    </rPh>
    <phoneticPr fontId="36"/>
  </si>
  <si>
    <r>
      <rPr>
        <b/>
        <sz val="11"/>
        <color rgb="FF000000"/>
        <rFont val="ＭＳ Ｐゴシック"/>
        <family val="3"/>
        <charset val="128"/>
      </rPr>
      <t>入札公告の公告日を入力</t>
    </r>
    <r>
      <rPr>
        <sz val="11"/>
        <color rgb="FF000000"/>
        <rFont val="ＭＳ Ｐゴシック"/>
        <family val="3"/>
        <charset val="128"/>
      </rPr>
      <t>する。
(令和○年○月○日の形式で入力）</t>
    </r>
    <rPh sb="0" eb="2">
      <t>ニュウサツ</t>
    </rPh>
    <rPh sb="2" eb="4">
      <t>コウコク</t>
    </rPh>
    <rPh sb="5" eb="8">
      <t>コウコクビ</t>
    </rPh>
    <rPh sb="9" eb="11">
      <t>ニュウリョク</t>
    </rPh>
    <rPh sb="16" eb="18">
      <t>レイワ</t>
    </rPh>
    <rPh sb="19" eb="20">
      <t>ネン</t>
    </rPh>
    <rPh sb="21" eb="22">
      <t>ガツ</t>
    </rPh>
    <rPh sb="23" eb="24">
      <t>ニチ</t>
    </rPh>
    <rPh sb="25" eb="27">
      <t>ケイシキ</t>
    </rPh>
    <rPh sb="28" eb="30">
      <t>ニュウリョク</t>
    </rPh>
    <phoneticPr fontId="36"/>
  </si>
  <si>
    <t>入札公告と合っているか
２桁、５桁、４桁となっているか</t>
    <rPh sb="0" eb="2">
      <t>ニュウサツ</t>
    </rPh>
    <rPh sb="2" eb="4">
      <t>コウコク</t>
    </rPh>
    <rPh sb="5" eb="6">
      <t>ア</t>
    </rPh>
    <rPh sb="13" eb="14">
      <t>ケタ</t>
    </rPh>
    <rPh sb="16" eb="17">
      <t>ケタ</t>
    </rPh>
    <rPh sb="19" eb="20">
      <t>ケタ</t>
    </rPh>
    <phoneticPr fontId="36"/>
  </si>
  <si>
    <t>入札公告と合っているか</t>
    <rPh sb="0" eb="2">
      <t>ニュウサツ</t>
    </rPh>
    <rPh sb="2" eb="4">
      <t>コウコク</t>
    </rPh>
    <rPh sb="5" eb="6">
      <t>ア</t>
    </rPh>
    <phoneticPr fontId="36"/>
  </si>
  <si>
    <t>配置予定技術者又は現場代理人として配置する場合</t>
    <rPh sb="0" eb="2">
      <t>ハイチ</t>
    </rPh>
    <rPh sb="2" eb="4">
      <t>ヨテイ</t>
    </rPh>
    <rPh sb="4" eb="7">
      <t>ギジュツシャ</t>
    </rPh>
    <rPh sb="7" eb="8">
      <t>マタ</t>
    </rPh>
    <rPh sb="9" eb="11">
      <t>ゲンバ</t>
    </rPh>
    <rPh sb="11" eb="14">
      <t>ダイリニン</t>
    </rPh>
    <rPh sb="17" eb="19">
      <t>ハイチ</t>
    </rPh>
    <rPh sb="21" eb="23">
      <t>バアイ</t>
    </rPh>
    <phoneticPr fontId="36"/>
  </si>
  <si>
    <r>
      <t>【上位点】直前の5年度間連続して国・県・市町村いずれかの除雪業務と維持補修業務の</t>
    </r>
    <r>
      <rPr>
        <sz val="10"/>
        <rFont val="ＭＳ ゴシック"/>
        <family val="3"/>
        <charset val="128"/>
      </rPr>
      <t>両方</t>
    </r>
    <r>
      <rPr>
        <sz val="10"/>
        <rFont val="ＭＳ 明朝"/>
        <family val="1"/>
        <charset val="128"/>
      </rPr>
      <t>の履行実績がある場合。又は過去5年度以内に福島県道路除雪表彰事業により感謝状を受けた場合。</t>
    </r>
    <rPh sb="1" eb="3">
      <t>ジョウイ</t>
    </rPh>
    <rPh sb="3" eb="4">
      <t>テン</t>
    </rPh>
    <rPh sb="5" eb="7">
      <t>チョクゼン</t>
    </rPh>
    <rPh sb="9" eb="11">
      <t>ネンド</t>
    </rPh>
    <rPh sb="11" eb="12">
      <t>カン</t>
    </rPh>
    <rPh sb="12" eb="14">
      <t>レンゾク</t>
    </rPh>
    <rPh sb="16" eb="17">
      <t>クニ</t>
    </rPh>
    <rPh sb="18" eb="19">
      <t>ケン</t>
    </rPh>
    <rPh sb="20" eb="23">
      <t>シチョウソン</t>
    </rPh>
    <rPh sb="28" eb="30">
      <t>ジョセツ</t>
    </rPh>
    <rPh sb="30" eb="32">
      <t>ギョウム</t>
    </rPh>
    <rPh sb="33" eb="35">
      <t>イジ</t>
    </rPh>
    <rPh sb="35" eb="37">
      <t>ホシュウ</t>
    </rPh>
    <rPh sb="37" eb="39">
      <t>ギョウム</t>
    </rPh>
    <rPh sb="40" eb="42">
      <t>リョウホウ</t>
    </rPh>
    <rPh sb="43" eb="45">
      <t>リコウ</t>
    </rPh>
    <rPh sb="45" eb="47">
      <t>ジッセキ</t>
    </rPh>
    <rPh sb="50" eb="52">
      <t>バアイ</t>
    </rPh>
    <rPh sb="53" eb="54">
      <t>マタ</t>
    </rPh>
    <rPh sb="55" eb="57">
      <t>カコ</t>
    </rPh>
    <rPh sb="58" eb="60">
      <t>ネンド</t>
    </rPh>
    <rPh sb="60" eb="62">
      <t>イナイ</t>
    </rPh>
    <rPh sb="63" eb="66">
      <t>フクシマケン</t>
    </rPh>
    <rPh sb="66" eb="68">
      <t>ドウロ</t>
    </rPh>
    <rPh sb="68" eb="70">
      <t>ジョセツ</t>
    </rPh>
    <rPh sb="70" eb="72">
      <t>ヒョウショウ</t>
    </rPh>
    <rPh sb="72" eb="74">
      <t>ジギョウ</t>
    </rPh>
    <rPh sb="77" eb="80">
      <t>カンシャジョウ</t>
    </rPh>
    <rPh sb="81" eb="82">
      <t>ウ</t>
    </rPh>
    <rPh sb="84" eb="86">
      <t>バアイ</t>
    </rPh>
    <phoneticPr fontId="36"/>
  </si>
  <si>
    <t>【上位点】過去1年以内に新卒者又は離職者(離職の日から1ヶ月以上経過している者に限る。)を２名雇用の場合。又は被災者等を１名雇用している場合。※活動場所は勤務地市町村を選択する。</t>
    <rPh sb="1" eb="3">
      <t>ジョウイ</t>
    </rPh>
    <rPh sb="3" eb="4">
      <t>テン</t>
    </rPh>
    <rPh sb="5" eb="7">
      <t>カコ</t>
    </rPh>
    <rPh sb="8" eb="9">
      <t>ネン</t>
    </rPh>
    <rPh sb="9" eb="11">
      <t>イナイ</t>
    </rPh>
    <rPh sb="21" eb="23">
      <t>リショク</t>
    </rPh>
    <rPh sb="24" eb="25">
      <t>ヒ</t>
    </rPh>
    <rPh sb="29" eb="30">
      <t>ゲツ</t>
    </rPh>
    <rPh sb="30" eb="32">
      <t>イジョウ</t>
    </rPh>
    <rPh sb="32" eb="34">
      <t>ケイカ</t>
    </rPh>
    <rPh sb="38" eb="39">
      <t>モノ</t>
    </rPh>
    <rPh sb="40" eb="41">
      <t>カギ</t>
    </rPh>
    <rPh sb="46" eb="47">
      <t>メイ</t>
    </rPh>
    <rPh sb="50" eb="52">
      <t>バアイ</t>
    </rPh>
    <rPh sb="53" eb="54">
      <t>マタ</t>
    </rPh>
    <rPh sb="61" eb="62">
      <t>メイ</t>
    </rPh>
    <rPh sb="62" eb="64">
      <t>コヨウ</t>
    </rPh>
    <rPh sb="68" eb="70">
      <t>バアイ</t>
    </rPh>
    <rPh sb="72" eb="74">
      <t>カツドウ</t>
    </rPh>
    <rPh sb="74" eb="76">
      <t>バショ</t>
    </rPh>
    <rPh sb="77" eb="80">
      <t>キンムチ</t>
    </rPh>
    <rPh sb="80" eb="83">
      <t>シチョウソン</t>
    </rPh>
    <rPh sb="84" eb="86">
      <t>センタク</t>
    </rPh>
    <phoneticPr fontId="36"/>
  </si>
  <si>
    <t>配置可能な監理技術者又は主任技術者の人員数が、標準型で9人以上(簡易型で4名以上)の場合に評価。又は、当該工事に配置可能な技能士も含めて技術者確保数を満足する場合に評価。</t>
    <rPh sb="0" eb="2">
      <t>ハイチ</t>
    </rPh>
    <rPh sb="2" eb="4">
      <t>カノウ</t>
    </rPh>
    <rPh sb="5" eb="7">
      <t>カンリ</t>
    </rPh>
    <rPh sb="7" eb="10">
      <t>ギジュツシャ</t>
    </rPh>
    <rPh sb="10" eb="11">
      <t>マタ</t>
    </rPh>
    <rPh sb="12" eb="14">
      <t>シュニン</t>
    </rPh>
    <rPh sb="14" eb="17">
      <t>ギジュツシャ</t>
    </rPh>
    <rPh sb="18" eb="20">
      <t>ジンイン</t>
    </rPh>
    <rPh sb="20" eb="21">
      <t>カズ</t>
    </rPh>
    <rPh sb="23" eb="26">
      <t>ヒョウジュンガタ</t>
    </rPh>
    <rPh sb="28" eb="31">
      <t>ニンイジョウ</t>
    </rPh>
    <rPh sb="32" eb="35">
      <t>カンイガタ</t>
    </rPh>
    <rPh sb="37" eb="38">
      <t>メイ</t>
    </rPh>
    <rPh sb="38" eb="40">
      <t>イジョウ</t>
    </rPh>
    <rPh sb="42" eb="44">
      <t>バアイ</t>
    </rPh>
    <rPh sb="45" eb="47">
      <t>ヒョウカ</t>
    </rPh>
    <rPh sb="48" eb="49">
      <t>マタ</t>
    </rPh>
    <rPh sb="65" eb="66">
      <t>フク</t>
    </rPh>
    <rPh sb="68" eb="71">
      <t>ギジュツシャ</t>
    </rPh>
    <rPh sb="71" eb="73">
      <t>カクホ</t>
    </rPh>
    <rPh sb="73" eb="74">
      <t>スウ</t>
    </rPh>
    <rPh sb="75" eb="77">
      <t>マンゾク</t>
    </rPh>
    <rPh sb="79" eb="81">
      <t>バアイ</t>
    </rPh>
    <rPh sb="82" eb="84">
      <t>ヒョウカ</t>
    </rPh>
    <phoneticPr fontId="36"/>
  </si>
  <si>
    <t>県発注工事において過去１年以内に竣工検査を受けた工事のICT活用工事実施証明書がある場合に評価。（発注種別に注意）</t>
    <rPh sb="0" eb="1">
      <t>ケン</t>
    </rPh>
    <rPh sb="1" eb="3">
      <t>ハッチュウ</t>
    </rPh>
    <rPh sb="3" eb="5">
      <t>コウジ</t>
    </rPh>
    <rPh sb="16" eb="18">
      <t>シュンコウ</t>
    </rPh>
    <rPh sb="18" eb="20">
      <t>ケンサ</t>
    </rPh>
    <rPh sb="21" eb="22">
      <t>ウ</t>
    </rPh>
    <rPh sb="32" eb="34">
      <t>コウジ</t>
    </rPh>
    <rPh sb="34" eb="36">
      <t>ジッシ</t>
    </rPh>
    <rPh sb="49" eb="51">
      <t>ハッチュウ</t>
    </rPh>
    <rPh sb="51" eb="53">
      <t>シュベツ</t>
    </rPh>
    <rPh sb="54" eb="56">
      <t>チュウイ</t>
    </rPh>
    <phoneticPr fontId="36"/>
  </si>
  <si>
    <t>ふくしまＭＥ（メンテナンスエキスパート）の認定を受けた技術者が１名以上いる場合に評価。(上位コースの設定 要確認)</t>
    <rPh sb="23" eb="24">
      <t>ウ</t>
    </rPh>
    <rPh sb="26" eb="28">
      <t>ギジュツ</t>
    </rPh>
    <rPh sb="28" eb="29">
      <t>シャ</t>
    </rPh>
    <rPh sb="31" eb="32">
      <t>メイ</t>
    </rPh>
    <rPh sb="32" eb="34">
      <t>イジョウ</t>
    </rPh>
    <rPh sb="44" eb="46">
      <t>ジョウイ</t>
    </rPh>
    <rPh sb="50" eb="52">
      <t>セッテイ</t>
    </rPh>
    <rPh sb="53" eb="54">
      <t>ヨウ</t>
    </rPh>
    <rPh sb="54" eb="56">
      <t>カクニン</t>
    </rPh>
    <phoneticPr fontId="36"/>
  </si>
  <si>
    <r>
      <t xml:space="preserve">災害対応実績
若しくは
家畜防疫対策業務実績
</t>
    </r>
    <r>
      <rPr>
        <sz val="9"/>
        <rFont val="ＭＳ 明朝"/>
        <family val="1"/>
        <charset val="128"/>
      </rPr>
      <t>※家畜防疫対策の場合、"災害"を"家畜防疫"として選択</t>
    </r>
    <rPh sb="0" eb="2">
      <t>サイガイ</t>
    </rPh>
    <rPh sb="2" eb="4">
      <t>タイオウ</t>
    </rPh>
    <rPh sb="4" eb="6">
      <t>ジッセキ</t>
    </rPh>
    <rPh sb="7" eb="8">
      <t>モ</t>
    </rPh>
    <rPh sb="12" eb="14">
      <t>カチク</t>
    </rPh>
    <rPh sb="14" eb="16">
      <t>ボウエキ</t>
    </rPh>
    <rPh sb="16" eb="18">
      <t>タイサク</t>
    </rPh>
    <rPh sb="18" eb="20">
      <t>ギョウム</t>
    </rPh>
    <rPh sb="20" eb="22">
      <t>ジッセキ</t>
    </rPh>
    <rPh sb="25" eb="27">
      <t>カチク</t>
    </rPh>
    <rPh sb="27" eb="29">
      <t>ボウエキ</t>
    </rPh>
    <rPh sb="29" eb="31">
      <t>タイサク</t>
    </rPh>
    <rPh sb="32" eb="34">
      <t>バアイ</t>
    </rPh>
    <rPh sb="36" eb="38">
      <t>サイガイ</t>
    </rPh>
    <rPh sb="41" eb="43">
      <t>カチク</t>
    </rPh>
    <rPh sb="43" eb="45">
      <t>ボウエキ</t>
    </rPh>
    <rPh sb="49" eb="51">
      <t>センタク</t>
    </rPh>
    <phoneticPr fontId="19"/>
  </si>
  <si>
    <r>
      <rPr>
        <sz val="10"/>
        <rFont val="ＭＳ 明朝"/>
        <family val="1"/>
        <charset val="128"/>
      </rPr>
      <t>「県管理施設」又は「国、市町村管理施設」を選択する↓　(G114セル)</t>
    </r>
    <r>
      <rPr>
        <sz val="10.5"/>
        <rFont val="ＭＳ 明朝"/>
        <family val="1"/>
        <charset val="128"/>
      </rPr>
      <t xml:space="preserve">
</t>
    </r>
    <r>
      <rPr>
        <sz val="9"/>
        <rFont val="ＭＳ 明朝"/>
        <family val="1"/>
        <charset val="128"/>
      </rPr>
      <t>※家畜防疫対策の場合、「県管理施設」を選択</t>
    </r>
    <rPh sb="1" eb="2">
      <t>ケン</t>
    </rPh>
    <rPh sb="2" eb="4">
      <t>カンリ</t>
    </rPh>
    <rPh sb="4" eb="6">
      <t>シセツ</t>
    </rPh>
    <rPh sb="7" eb="8">
      <t>マタ</t>
    </rPh>
    <rPh sb="10" eb="11">
      <t>クニ</t>
    </rPh>
    <rPh sb="12" eb="15">
      <t>シチョウソン</t>
    </rPh>
    <rPh sb="15" eb="17">
      <t>カンリ</t>
    </rPh>
    <rPh sb="17" eb="19">
      <t>シセツ</t>
    </rPh>
    <rPh sb="21" eb="23">
      <t>センタク</t>
    </rPh>
    <rPh sb="37" eb="39">
      <t>カチク</t>
    </rPh>
    <rPh sb="39" eb="41">
      <t>ボウエキ</t>
    </rPh>
    <rPh sb="41" eb="43">
      <t>タイサク</t>
    </rPh>
    <rPh sb="44" eb="46">
      <t>バアイ</t>
    </rPh>
    <rPh sb="48" eb="49">
      <t>ケン</t>
    </rPh>
    <rPh sb="49" eb="51">
      <t>カンリ</t>
    </rPh>
    <rPh sb="51" eb="53">
      <t>シセツ</t>
    </rPh>
    <rPh sb="55" eb="57">
      <t>センタク</t>
    </rPh>
    <phoneticPr fontId="36"/>
  </si>
  <si>
    <r>
      <t xml:space="preserve">除雪・維持補修業務の実績
</t>
    </r>
    <r>
      <rPr>
        <sz val="9"/>
        <rFont val="ＭＳ Ｐ明朝"/>
        <family val="1"/>
        <charset val="128"/>
      </rPr>
      <t>※一般土木、舗装工事の場合、上位点まで選択可
※建築、電気設備、暖冷房衛生設備工事の場合、中位点まで選択可</t>
    </r>
    <rPh sb="3" eb="5">
      <t>イジ</t>
    </rPh>
    <rPh sb="5" eb="7">
      <t>ホシュウ</t>
    </rPh>
    <rPh sb="7" eb="9">
      <t>ギョウム</t>
    </rPh>
    <rPh sb="10" eb="12">
      <t>ジッセキ</t>
    </rPh>
    <rPh sb="15" eb="17">
      <t>イッパン</t>
    </rPh>
    <rPh sb="17" eb="19">
      <t>ドボク</t>
    </rPh>
    <rPh sb="20" eb="22">
      <t>ホソウ</t>
    </rPh>
    <rPh sb="22" eb="24">
      <t>コウジ</t>
    </rPh>
    <rPh sb="25" eb="27">
      <t>バアイ</t>
    </rPh>
    <rPh sb="28" eb="31">
      <t>ジョウイテン</t>
    </rPh>
    <rPh sb="33" eb="36">
      <t>センタクカ</t>
    </rPh>
    <rPh sb="39" eb="41">
      <t>ケンチク</t>
    </rPh>
    <rPh sb="42" eb="44">
      <t>デンキ</t>
    </rPh>
    <rPh sb="44" eb="46">
      <t>セツビ</t>
    </rPh>
    <rPh sb="47" eb="50">
      <t>ダンレイボウ</t>
    </rPh>
    <rPh sb="50" eb="52">
      <t>エイセイ</t>
    </rPh>
    <rPh sb="52" eb="54">
      <t>セツビ</t>
    </rPh>
    <rPh sb="54" eb="56">
      <t>コウジ</t>
    </rPh>
    <rPh sb="57" eb="59">
      <t>バアイ</t>
    </rPh>
    <rPh sb="60" eb="63">
      <t>チュウイテン</t>
    </rPh>
    <rPh sb="65" eb="68">
      <t>センタクカ</t>
    </rPh>
    <phoneticPr fontId="19"/>
  </si>
  <si>
    <t>工事成績
[選択]</t>
    <phoneticPr fontId="36"/>
  </si>
  <si>
    <r>
      <t xml:space="preserve">工事概要
</t>
    </r>
    <r>
      <rPr>
        <sz val="8"/>
        <color theme="1"/>
        <rFont val="ＭＳ 明朝"/>
        <family val="1"/>
        <charset val="128"/>
      </rPr>
      <t>（同種･類似工事と判断可能な工種、数量等）</t>
    </r>
    <phoneticPr fontId="36"/>
  </si>
  <si>
    <t>令和７年度様式（令和７年４月１日以降の入札公告から適用）</t>
    <rPh sb="0" eb="2">
      <t>レイワ</t>
    </rPh>
    <rPh sb="3" eb="5">
      <t>ネンド</t>
    </rPh>
    <rPh sb="5" eb="7">
      <t>ヨウシキ</t>
    </rPh>
    <rPh sb="8" eb="10">
      <t>レイワ</t>
    </rPh>
    <rPh sb="11" eb="12">
      <t>ネン</t>
    </rPh>
    <rPh sb="13" eb="14">
      <t>ガツ</t>
    </rPh>
    <rPh sb="15" eb="16">
      <t>ニチ</t>
    </rPh>
    <rPh sb="16" eb="18">
      <t>イコウ</t>
    </rPh>
    <rPh sb="19" eb="21">
      <t>ニュウサツ</t>
    </rPh>
    <rPh sb="21" eb="23">
      <t>コウコク</t>
    </rPh>
    <rPh sb="25" eb="27">
      <t>テキヨウ</t>
    </rPh>
    <phoneticPr fontId="36"/>
  </si>
  <si>
    <t>CPD加入(登録)又はポイント
取得年月日(1年以上前）</t>
    <rPh sb="3" eb="5">
      <t>カニュウ</t>
    </rPh>
    <rPh sb="6" eb="8">
      <t>トウロク</t>
    </rPh>
    <rPh sb="9" eb="10">
      <t>マタ</t>
    </rPh>
    <rPh sb="16" eb="18">
      <t>シュトク</t>
    </rPh>
    <rPh sb="18" eb="21">
      <t>ネンガッピ</t>
    </rPh>
    <rPh sb="23" eb="24">
      <t>ネン</t>
    </rPh>
    <rPh sb="24" eb="26">
      <t>イジョウ</t>
    </rPh>
    <rPh sb="26" eb="27">
      <t>マエ</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</si>
</sst>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0_ "/>
    <numFmt numFmtId="178" formatCode="0.00&quot;点&quot;\ "/>
    <numFmt numFmtId="179" formatCode="yyyy/m/d;@"/>
    <numFmt numFmtId="180" formatCode="0.00_);[Red]\(0.00\)"/>
    <numFmt numFmtId="181" formatCode="0.0_);[Red]\(0.0\)"/>
    <numFmt numFmtId="182" formatCode="0&quot;年&quot;"/>
    <numFmt numFmtId="183" formatCode="0_);[Red]\(0\)"/>
    <numFmt numFmtId="184" formatCode="[$-411]ge\.m\.d;@"/>
    <numFmt numFmtId="185" formatCode="@\ \ \ &quot;)&quot;"/>
  </numFmts>
  <fonts count="80" x14ac:knownFonts="1">
    <font>
      <sz val="11"/>
      <color rgb="FF000000"/>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rgb="FF000000"/>
      <name val="ＭＳ ゴシック"/>
      <family val="3"/>
      <charset val="128"/>
    </font>
    <font>
      <sz val="9"/>
      <color rgb="FF000000"/>
      <name val="ＭＳ 明朝"/>
      <family val="1"/>
      <charset val="128"/>
    </font>
    <font>
      <sz val="12"/>
      <color rgb="FF000000"/>
      <name val="ＭＳ 明朝"/>
      <family val="1"/>
      <charset val="128"/>
    </font>
    <font>
      <sz val="10.5"/>
      <color rgb="FF000000"/>
      <name val="ＭＳ 明朝"/>
      <family val="1"/>
      <charset val="128"/>
    </font>
    <font>
      <sz val="10"/>
      <color rgb="FF000000"/>
      <name val="ＭＳ 明朝"/>
      <family val="1"/>
      <charset val="128"/>
    </font>
    <font>
      <sz val="8"/>
      <color rgb="FF000000"/>
      <name val="ＭＳ 明朝"/>
      <family val="1"/>
      <charset val="128"/>
    </font>
    <font>
      <sz val="10.5"/>
      <name val="ＭＳ 明朝"/>
      <family val="1"/>
      <charset val="128"/>
    </font>
    <font>
      <sz val="8"/>
      <color theme="1"/>
      <name val="ＭＳ Ｐゴシック"/>
      <family val="3"/>
      <charset val="128"/>
      <scheme val="minor"/>
    </font>
    <font>
      <sz val="9"/>
      <color theme="1"/>
      <name val="ＭＳ 明朝"/>
      <family val="1"/>
      <charset val="128"/>
    </font>
    <font>
      <sz val="10.5"/>
      <color theme="1"/>
      <name val="ＭＳ 明朝"/>
      <family val="1"/>
      <charset val="128"/>
    </font>
    <font>
      <b/>
      <sz val="16"/>
      <color rgb="FF000000"/>
      <name val="ＭＳ Ｐゴシック"/>
      <family val="3"/>
      <charset val="128"/>
      <scheme val="minor"/>
    </font>
    <font>
      <sz val="14"/>
      <color rgb="FF000000"/>
      <name val="ＭＳ Ｐゴシック"/>
      <family val="3"/>
      <charset val="128"/>
      <scheme val="minor"/>
    </font>
    <font>
      <sz val="8"/>
      <color rgb="FF000000"/>
      <name val="ＭＳ Ｐゴシック"/>
      <family val="3"/>
      <charset val="128"/>
      <scheme val="minor"/>
    </font>
    <font>
      <sz val="9"/>
      <color rgb="FF000000"/>
      <name val="Meiryo UI"/>
      <family val="3"/>
      <charset val="128"/>
    </font>
    <font>
      <b/>
      <sz val="11"/>
      <color rgb="FFFF0000"/>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明朝"/>
      <family val="1"/>
      <charset val="128"/>
    </font>
    <font>
      <sz val="8"/>
      <color theme="1"/>
      <name val="ＭＳ 明朝"/>
      <family val="1"/>
      <charset val="128"/>
    </font>
    <font>
      <sz val="12"/>
      <name val="ＭＳ 明朝"/>
      <family val="1"/>
      <charset val="128"/>
    </font>
    <font>
      <sz val="8"/>
      <name val="ＭＳ 明朝"/>
      <family val="1"/>
      <charset val="128"/>
    </font>
    <font>
      <b/>
      <sz val="8"/>
      <name val="ＭＳ ゴシック"/>
      <family val="3"/>
      <charset val="128"/>
    </font>
    <font>
      <sz val="11"/>
      <name val="ＭＳ Ｐゴシック"/>
      <family val="3"/>
      <charset val="128"/>
    </font>
    <font>
      <sz val="11"/>
      <color rgb="FF000000"/>
      <name val="ＭＳ Ｐゴシック"/>
      <family val="3"/>
      <charset val="128"/>
    </font>
    <font>
      <b/>
      <sz val="8"/>
      <name val="ＭＳ 明朝"/>
      <family val="1"/>
      <charset val="128"/>
    </font>
    <font>
      <sz val="8"/>
      <name val="ＭＳ Ｐゴシック"/>
      <family val="3"/>
      <charset val="128"/>
    </font>
    <font>
      <sz val="11"/>
      <color rgb="FF000000"/>
      <name val="ＭＳ 明朝"/>
      <family val="1"/>
      <charset val="128"/>
    </font>
    <font>
      <sz val="11"/>
      <color theme="1"/>
      <name val="ＭＳ Ｐゴシック"/>
      <family val="3"/>
      <charset val="128"/>
    </font>
    <font>
      <b/>
      <sz val="12"/>
      <color rgb="FFFF0000"/>
      <name val="ＭＳ Ｐゴシック"/>
      <family val="3"/>
      <charset val="128"/>
    </font>
    <font>
      <sz val="14"/>
      <color rgb="FF000000"/>
      <name val="ＭＳ ゴシック"/>
      <family val="3"/>
      <charset val="128"/>
    </font>
    <font>
      <b/>
      <sz val="9"/>
      <color theme="1"/>
      <name val="ＭＳ Ｐゴシック"/>
      <family val="3"/>
      <charset val="128"/>
    </font>
    <font>
      <u/>
      <sz val="9"/>
      <color rgb="FFFF0000"/>
      <name val="ＭＳ 明朝"/>
      <family val="1"/>
      <charset val="128"/>
    </font>
    <font>
      <sz val="9"/>
      <name val="ＭＳ 明朝"/>
      <family val="1"/>
      <charset val="128"/>
    </font>
    <font>
      <sz val="10"/>
      <color theme="1"/>
      <name val="ＭＳ 明朝"/>
      <family val="1"/>
      <charset val="128"/>
    </font>
    <font>
      <sz val="10"/>
      <name val="ＭＳ 明朝"/>
      <family val="1"/>
      <charset val="128"/>
    </font>
    <font>
      <b/>
      <sz val="9"/>
      <name val="ＭＳ Ｐゴシック"/>
      <family val="3"/>
      <charset val="128"/>
    </font>
    <font>
      <b/>
      <sz val="16"/>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font>
    <font>
      <b/>
      <sz val="11"/>
      <color theme="1"/>
      <name val="ＭＳ Ｐゴシック"/>
      <family val="3"/>
      <charset val="128"/>
      <scheme val="minor"/>
    </font>
    <font>
      <sz val="11"/>
      <name val="ＭＳ 明朝"/>
      <family val="1"/>
      <charset val="128"/>
    </font>
    <font>
      <sz val="11"/>
      <color theme="0"/>
      <name val="ＭＳ Ｐゴシック"/>
      <family val="3"/>
      <charset val="128"/>
      <scheme val="minor"/>
    </font>
    <font>
      <sz val="10"/>
      <color rgb="FF000000"/>
      <name val="ＭＳ Ｐゴシック"/>
      <family val="3"/>
      <charset val="128"/>
      <scheme val="minor"/>
    </font>
    <font>
      <sz val="16"/>
      <color theme="1"/>
      <name val="ＭＳ 明朝"/>
      <family val="1"/>
      <charset val="128"/>
    </font>
    <font>
      <sz val="16"/>
      <color theme="1"/>
      <name val="ＭＳ ゴシック"/>
      <family val="3"/>
      <charset val="128"/>
    </font>
    <font>
      <sz val="24"/>
      <name val="ＭＳ 明朝"/>
      <family val="1"/>
      <charset val="128"/>
    </font>
    <font>
      <sz val="16"/>
      <name val="ＭＳ 明朝"/>
      <family val="1"/>
      <charset val="128"/>
    </font>
    <font>
      <sz val="15"/>
      <name val="ＭＳ 明朝"/>
      <family val="1"/>
      <charset val="128"/>
    </font>
    <font>
      <sz val="14"/>
      <name val="ＭＳ 明朝"/>
      <family val="1"/>
      <charset val="128"/>
    </font>
    <font>
      <sz val="15"/>
      <color theme="1"/>
      <name val="ＭＳ 明朝"/>
      <family val="1"/>
      <charset val="128"/>
    </font>
    <font>
      <sz val="14"/>
      <color theme="1"/>
      <name val="ＭＳ 明朝"/>
      <family val="1"/>
      <charset val="128"/>
    </font>
    <font>
      <sz val="16"/>
      <color rgb="FF000000"/>
      <name val="ＭＳ 明朝"/>
      <family val="1"/>
      <charset val="128"/>
    </font>
    <font>
      <b/>
      <sz val="11"/>
      <color rgb="FF000000"/>
      <name val="ＭＳ Ｐゴシック"/>
      <family val="3"/>
      <charset val="128"/>
    </font>
    <font>
      <sz val="10"/>
      <name val="ＭＳ ゴシック"/>
      <family val="3"/>
      <charset val="128"/>
    </font>
    <font>
      <sz val="10.5"/>
      <name val="ＭＳ Ｐ明朝"/>
      <family val="1"/>
      <charset val="128"/>
    </font>
    <font>
      <sz val="9"/>
      <name val="ＭＳ Ｐ明朝"/>
      <family val="1"/>
      <charset val="128"/>
    </font>
    <font>
      <sz val="12"/>
      <color theme="1"/>
      <name val="ＭＳ ゴシック"/>
      <family val="3"/>
      <charset val="128"/>
    </font>
    <font>
      <sz val="10"/>
      <color rgb="FF000000"/>
      <name val="ＭＳ 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rgb="FF00FFFF"/>
        <bgColor indexed="64"/>
      </patternFill>
    </fill>
    <fill>
      <patternFill patternType="solid">
        <fgColor rgb="FFFFFF99"/>
        <bgColor indexed="64"/>
      </patternFill>
    </fill>
    <fill>
      <patternFill patternType="solid">
        <fgColor rgb="FFFFFF99"/>
        <bgColor rgb="FF000000"/>
      </patternFill>
    </fill>
    <fill>
      <patternFill patternType="solid">
        <fgColor theme="0" tint="-0.34998626667073579"/>
        <bgColor indexed="64"/>
      </patternFill>
    </fill>
    <fill>
      <patternFill patternType="solid">
        <fgColor rgb="FFFFFF00"/>
        <bgColor indexed="64"/>
      </patternFill>
    </fill>
  </fills>
  <borders count="1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medium">
        <color indexed="64"/>
      </right>
      <top style="thin">
        <color indexed="64"/>
      </top>
      <bottom/>
      <diagonal/>
    </border>
    <border>
      <left style="mediumDashed">
        <color indexed="64"/>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style="thin">
        <color indexed="64"/>
      </bottom>
      <diagonal/>
    </border>
    <border>
      <left/>
      <right style="medium">
        <color indexed="64"/>
      </right>
      <top style="mediumDashed">
        <color indexed="64"/>
      </top>
      <bottom style="thin">
        <color indexed="64"/>
      </bottom>
      <diagonal/>
    </border>
    <border>
      <left style="mediumDashed">
        <color indexed="64"/>
      </left>
      <right style="thin">
        <color indexed="64"/>
      </right>
      <top/>
      <bottom/>
      <diagonal/>
    </border>
    <border>
      <left style="mediumDashed">
        <color indexed="64"/>
      </left>
      <right style="thin">
        <color indexed="64"/>
      </right>
      <top/>
      <bottom style="mediumDashed">
        <color indexed="64"/>
      </bottom>
      <diagonal/>
    </border>
    <border>
      <left style="thin">
        <color indexed="64"/>
      </left>
      <right style="thin">
        <color indexed="64"/>
      </right>
      <top/>
      <bottom style="mediumDashed">
        <color indexed="64"/>
      </bottom>
      <diagonal/>
    </border>
    <border>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right/>
      <top style="mediumDashed">
        <color indexed="64"/>
      </top>
      <bottom style="thin">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auto="1"/>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Dashed">
        <color indexed="64"/>
      </bottom>
      <diagonal/>
    </border>
    <border>
      <left style="thin">
        <color indexed="64"/>
      </left>
      <right style="thin">
        <color indexed="64"/>
      </right>
      <top style="medium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42">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cellStyleXfs>
  <cellXfs count="568">
    <xf numFmtId="0" fontId="20" fillId="0" borderId="0" xfId="0" applyFont="1">
      <alignment vertical="center"/>
    </xf>
    <xf numFmtId="0" fontId="20" fillId="0" borderId="10" xfId="0" applyFont="1" applyBorder="1">
      <alignment vertical="center"/>
    </xf>
    <xf numFmtId="0" fontId="0" fillId="0" borderId="0" xfId="0" applyAlignment="1"/>
    <xf numFmtId="0" fontId="0" fillId="0" borderId="1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xf numFmtId="0" fontId="30" fillId="0" borderId="10" xfId="0" applyFont="1" applyBorder="1" applyAlignment="1">
      <alignment vertical="center" wrapText="1"/>
    </xf>
    <xf numFmtId="0" fontId="51" fillId="0" borderId="10" xfId="0" applyFont="1" applyBorder="1" applyAlignment="1">
      <alignment horizontal="center" vertical="center" wrapText="1"/>
    </xf>
    <xf numFmtId="0" fontId="30" fillId="0" borderId="18" xfId="0" applyFont="1" applyBorder="1" applyAlignment="1">
      <alignment vertical="center" wrapText="1"/>
    </xf>
    <xf numFmtId="0" fontId="51" fillId="0" borderId="18" xfId="0" applyFont="1" applyBorder="1" applyAlignment="1">
      <alignment horizontal="center" vertical="center" wrapText="1"/>
    </xf>
    <xf numFmtId="0" fontId="30" fillId="0" borderId="10" xfId="0" applyFont="1" applyBorder="1">
      <alignment vertical="center"/>
    </xf>
    <xf numFmtId="0" fontId="54" fillId="0" borderId="21" xfId="0" applyFont="1" applyBorder="1" applyAlignment="1">
      <alignment horizontal="left" vertical="center" wrapText="1"/>
    </xf>
    <xf numFmtId="0" fontId="0" fillId="0" borderId="0" xfId="0">
      <alignment vertical="center"/>
    </xf>
    <xf numFmtId="0" fontId="28" fillId="0" borderId="0" xfId="0" applyFont="1" applyAlignment="1">
      <alignment horizontal="right" vertical="top"/>
    </xf>
    <xf numFmtId="0" fontId="33" fillId="0" borderId="0" xfId="0" applyFont="1" applyAlignment="1">
      <alignment horizontal="left" vertical="top" wrapText="1"/>
    </xf>
    <xf numFmtId="178" fontId="31" fillId="0" borderId="27" xfId="0" applyNumberFormat="1" applyFont="1" applyBorder="1">
      <alignment vertical="center"/>
    </xf>
    <xf numFmtId="0" fontId="21" fillId="0" borderId="0" xfId="0" applyFont="1" applyAlignment="1">
      <alignment vertical="center" wrapText="1"/>
    </xf>
    <xf numFmtId="0" fontId="50" fillId="0" borderId="0" xfId="0" applyFont="1" applyAlignment="1">
      <alignment horizontal="right" vertical="center"/>
    </xf>
    <xf numFmtId="0" fontId="41" fillId="0" borderId="10" xfId="0" applyFont="1" applyBorder="1" applyAlignment="1">
      <alignment horizontal="center" vertical="center" wrapText="1"/>
    </xf>
    <xf numFmtId="177" fontId="0" fillId="0" borderId="18" xfId="0" applyNumberFormat="1" applyBorder="1" applyAlignment="1">
      <alignment horizontal="center" vertical="center"/>
    </xf>
    <xf numFmtId="0" fontId="23" fillId="0" borderId="0" xfId="0" applyFont="1" applyAlignment="1">
      <alignment horizontal="center" vertical="center" wrapText="1"/>
    </xf>
    <xf numFmtId="0" fontId="47" fillId="0" borderId="10" xfId="0" applyFont="1" applyBorder="1" applyAlignment="1">
      <alignment horizontal="center" vertical="center" wrapText="1"/>
    </xf>
    <xf numFmtId="0" fontId="23" fillId="0" borderId="47" xfId="0" applyFont="1" applyBorder="1" applyAlignment="1">
      <alignment horizontal="center" vertical="center" wrapText="1"/>
    </xf>
    <xf numFmtId="0" fontId="20" fillId="0" borderId="64" xfId="0" applyFont="1" applyBorder="1">
      <alignment vertical="center"/>
    </xf>
    <xf numFmtId="0" fontId="20" fillId="0" borderId="28" xfId="0" applyFont="1" applyBorder="1">
      <alignment vertical="center"/>
    </xf>
    <xf numFmtId="0" fontId="20" fillId="0" borderId="0" xfId="0" applyFont="1" applyAlignment="1">
      <alignment horizontal="center" vertical="center"/>
    </xf>
    <xf numFmtId="0" fontId="41" fillId="0" borderId="0" xfId="0" applyFont="1" applyAlignment="1">
      <alignment horizontal="left" vertical="top" wrapText="1"/>
    </xf>
    <xf numFmtId="0" fontId="43" fillId="0" borderId="22" xfId="0" applyFont="1" applyBorder="1" applyAlignment="1">
      <alignment horizontal="center" vertical="center" wrapText="1"/>
    </xf>
    <xf numFmtId="176" fontId="20" fillId="0" borderId="10" xfId="0" applyNumberFormat="1" applyFont="1" applyBorder="1">
      <alignment vertical="center"/>
    </xf>
    <xf numFmtId="176" fontId="43" fillId="0" borderId="10" xfId="0" applyNumberFormat="1" applyFont="1" applyBorder="1" applyAlignment="1">
      <alignment horizontal="right" vertical="center" wrapText="1"/>
    </xf>
    <xf numFmtId="177" fontId="43" fillId="0" borderId="46" xfId="0" applyNumberFormat="1" applyFont="1" applyBorder="1" applyAlignment="1">
      <alignment horizontal="right" vertical="center" wrapText="1"/>
    </xf>
    <xf numFmtId="0" fontId="20" fillId="0" borderId="14" xfId="0" applyFont="1" applyBorder="1">
      <alignment vertical="center"/>
    </xf>
    <xf numFmtId="0" fontId="43" fillId="0" borderId="0" xfId="0" applyFont="1" applyAlignment="1">
      <alignment horizontal="center" vertical="center" wrapText="1"/>
    </xf>
    <xf numFmtId="176" fontId="20" fillId="0" borderId="0" xfId="0" applyNumberFormat="1" applyFont="1">
      <alignment vertical="center"/>
    </xf>
    <xf numFmtId="176" fontId="43" fillId="0" borderId="0" xfId="0" applyNumberFormat="1" applyFont="1" applyAlignment="1">
      <alignment horizontal="right" vertical="center" wrapText="1"/>
    </xf>
    <xf numFmtId="177" fontId="43" fillId="0" borderId="0" xfId="0" applyNumberFormat="1" applyFont="1" applyAlignment="1">
      <alignment horizontal="right" vertical="center" wrapText="1"/>
    </xf>
    <xf numFmtId="0" fontId="20" fillId="0" borderId="25" xfId="0" applyFont="1" applyBorder="1">
      <alignment vertical="center"/>
    </xf>
    <xf numFmtId="177" fontId="0" fillId="0" borderId="0" xfId="0" applyNumberFormat="1">
      <alignment vertical="center"/>
    </xf>
    <xf numFmtId="0" fontId="0" fillId="0" borderId="21" xfId="0" applyBorder="1" applyAlignment="1">
      <alignment horizontal="left" vertical="center" shrinkToFit="1"/>
    </xf>
    <xf numFmtId="176" fontId="20" fillId="0" borderId="21" xfId="0" applyNumberFormat="1" applyFont="1" applyBorder="1">
      <alignment vertical="center"/>
    </xf>
    <xf numFmtId="0" fontId="0" fillId="0" borderId="0" xfId="0" applyAlignment="1">
      <alignment horizontal="left" vertical="center" shrinkToFit="1"/>
    </xf>
    <xf numFmtId="0" fontId="42" fillId="0" borderId="0" xfId="0" applyFont="1" applyAlignment="1">
      <alignment vertical="center" wrapText="1"/>
    </xf>
    <xf numFmtId="177" fontId="20" fillId="0" borderId="10" xfId="0" applyNumberFormat="1" applyFont="1" applyBorder="1">
      <alignment vertical="center"/>
    </xf>
    <xf numFmtId="0" fontId="42" fillId="0" borderId="25" xfId="0" applyFont="1" applyBorder="1" applyAlignment="1">
      <alignment vertical="center" wrapText="1"/>
    </xf>
    <xf numFmtId="176" fontId="44" fillId="0" borderId="57" xfId="0" applyNumberFormat="1" applyFont="1" applyBorder="1" applyAlignment="1">
      <alignment horizontal="right" vertical="center" wrapText="1"/>
    </xf>
    <xf numFmtId="0" fontId="20" fillId="0" borderId="18" xfId="0" applyFont="1" applyBorder="1">
      <alignment vertical="center"/>
    </xf>
    <xf numFmtId="177" fontId="20" fillId="0" borderId="18" xfId="0" applyNumberFormat="1" applyFont="1" applyBorder="1">
      <alignment vertical="center"/>
    </xf>
    <xf numFmtId="176" fontId="44" fillId="0" borderId="45" xfId="0" applyNumberFormat="1" applyFont="1" applyBorder="1" applyAlignment="1">
      <alignment horizontal="right" vertical="center" wrapText="1"/>
    </xf>
    <xf numFmtId="181" fontId="20" fillId="0" borderId="25" xfId="0" applyNumberFormat="1" applyFont="1" applyBorder="1">
      <alignment vertical="center"/>
    </xf>
    <xf numFmtId="177" fontId="44" fillId="0" borderId="48" xfId="0" applyNumberFormat="1" applyFont="1" applyBorder="1" applyAlignment="1">
      <alignment horizontal="right" vertical="center" wrapText="1"/>
    </xf>
    <xf numFmtId="181" fontId="20" fillId="0" borderId="0" xfId="0" applyNumberFormat="1" applyFont="1" applyAlignment="1">
      <alignment horizontal="right" vertical="center"/>
    </xf>
    <xf numFmtId="177" fontId="20" fillId="0" borderId="0" xfId="0" applyNumberFormat="1" applyFont="1" applyAlignment="1">
      <alignment horizontal="right" vertical="center"/>
    </xf>
    <xf numFmtId="177" fontId="44" fillId="0" borderId="60" xfId="0" applyNumberFormat="1" applyFont="1" applyBorder="1" applyAlignment="1">
      <alignment horizontal="right" vertical="center" wrapText="1"/>
    </xf>
    <xf numFmtId="0" fontId="47" fillId="0" borderId="20" xfId="0" applyFont="1" applyBorder="1" applyAlignment="1">
      <alignment horizontal="center" vertical="center" wrapText="1"/>
    </xf>
    <xf numFmtId="0" fontId="20" fillId="0" borderId="11" xfId="0" applyFont="1" applyBorder="1">
      <alignment vertical="center"/>
    </xf>
    <xf numFmtId="0" fontId="47" fillId="0" borderId="10" xfId="0" applyFont="1" applyBorder="1" applyAlignment="1">
      <alignment vertical="center" wrapText="1"/>
    </xf>
    <xf numFmtId="177" fontId="0" fillId="0" borderId="46" xfId="0" applyNumberFormat="1" applyBorder="1" applyAlignment="1">
      <alignment horizontal="right" vertical="center" wrapText="1"/>
    </xf>
    <xf numFmtId="0" fontId="20" fillId="0" borderId="70" xfId="0" applyFont="1" applyBorder="1" applyAlignment="1">
      <alignment vertical="center" wrapText="1"/>
    </xf>
    <xf numFmtId="0" fontId="20" fillId="0" borderId="69" xfId="0" applyFont="1" applyBorder="1">
      <alignment vertical="center"/>
    </xf>
    <xf numFmtId="0" fontId="47" fillId="0" borderId="21" xfId="0" applyFont="1" applyBorder="1" applyAlignment="1">
      <alignment vertical="center" wrapText="1"/>
    </xf>
    <xf numFmtId="0" fontId="20" fillId="0" borderId="16" xfId="0" applyFont="1" applyBorder="1">
      <alignment vertical="center"/>
    </xf>
    <xf numFmtId="0" fontId="47" fillId="0" borderId="0" xfId="0" applyFont="1" applyAlignment="1">
      <alignment vertical="center" wrapText="1"/>
    </xf>
    <xf numFmtId="0" fontId="26" fillId="0" borderId="0" xfId="0" applyFont="1" applyAlignment="1">
      <alignment horizontal="left" vertical="top" wrapText="1"/>
    </xf>
    <xf numFmtId="177" fontId="20" fillId="0" borderId="0" xfId="0" applyNumberFormat="1" applyFont="1">
      <alignment vertical="center"/>
    </xf>
    <xf numFmtId="177" fontId="44" fillId="0" borderId="0" xfId="0" applyNumberFormat="1" applyFont="1" applyAlignment="1">
      <alignment horizontal="right" vertical="center" wrapText="1"/>
    </xf>
    <xf numFmtId="0" fontId="47" fillId="0" borderId="0" xfId="0" applyFont="1" applyAlignment="1">
      <alignment horizontal="center" vertical="center" wrapText="1"/>
    </xf>
    <xf numFmtId="0" fontId="20" fillId="0" borderId="0" xfId="0" applyFont="1" applyAlignment="1">
      <alignment horizontal="center" vertical="center" wrapText="1"/>
    </xf>
    <xf numFmtId="180" fontId="44" fillId="0" borderId="48" xfId="0" applyNumberFormat="1" applyFont="1" applyBorder="1" applyAlignment="1">
      <alignment horizontal="right" vertical="center"/>
    </xf>
    <xf numFmtId="0" fontId="20" fillId="0" borderId="20" xfId="0" applyFont="1" applyBorder="1">
      <alignment vertical="center"/>
    </xf>
    <xf numFmtId="0" fontId="43" fillId="0" borderId="0" xfId="0" applyFont="1" applyAlignment="1">
      <alignment vertical="center" wrapText="1"/>
    </xf>
    <xf numFmtId="181" fontId="20" fillId="0" borderId="52" xfId="0" applyNumberFormat="1" applyFont="1" applyBorder="1">
      <alignment vertical="center"/>
    </xf>
    <xf numFmtId="181" fontId="44" fillId="0" borderId="37" xfId="0" applyNumberFormat="1" applyFont="1" applyBorder="1" applyAlignment="1">
      <alignment horizontal="right" vertical="center" wrapText="1"/>
    </xf>
    <xf numFmtId="180" fontId="44" fillId="0" borderId="60" xfId="0" applyNumberFormat="1" applyFont="1" applyBorder="1" applyAlignment="1">
      <alignment horizontal="right" vertical="center"/>
    </xf>
    <xf numFmtId="0" fontId="20" fillId="0" borderId="10" xfId="0" applyFont="1" applyBorder="1" applyAlignment="1">
      <alignment horizontal="center" vertical="center"/>
    </xf>
    <xf numFmtId="0" fontId="48" fillId="0" borderId="0" xfId="0" applyFont="1">
      <alignment vertical="center"/>
    </xf>
    <xf numFmtId="181" fontId="20" fillId="0" borderId="53" xfId="0" applyNumberFormat="1" applyFont="1" applyBorder="1">
      <alignment vertical="center"/>
    </xf>
    <xf numFmtId="181" fontId="44" fillId="0" borderId="51" xfId="0" applyNumberFormat="1" applyFont="1" applyBorder="1" applyAlignment="1">
      <alignment horizontal="right" vertical="center" wrapText="1"/>
    </xf>
    <xf numFmtId="0" fontId="20" fillId="0" borderId="59" xfId="0" applyFont="1" applyBorder="1" applyAlignment="1">
      <alignment horizontal="center" vertical="center"/>
    </xf>
    <xf numFmtId="0" fontId="0" fillId="0" borderId="10" xfId="0" applyBorder="1">
      <alignment vertical="center"/>
    </xf>
    <xf numFmtId="0" fontId="29" fillId="0" borderId="10" xfId="0" applyFont="1" applyBorder="1" applyAlignment="1">
      <alignment horizontal="center" vertical="center" shrinkToFit="1"/>
    </xf>
    <xf numFmtId="0" fontId="29" fillId="0" borderId="26" xfId="0" applyFont="1" applyBorder="1" applyAlignment="1">
      <alignment horizontal="center" vertical="center" shrinkToFit="1"/>
    </xf>
    <xf numFmtId="0" fontId="44" fillId="0" borderId="0" xfId="0" applyFont="1">
      <alignment vertical="center"/>
    </xf>
    <xf numFmtId="181" fontId="20" fillId="0" borderId="54" xfId="0" applyNumberFormat="1" applyFont="1" applyBorder="1">
      <alignment vertical="center"/>
    </xf>
    <xf numFmtId="181" fontId="44" fillId="0" borderId="42" xfId="0" applyNumberFormat="1" applyFont="1" applyBorder="1" applyAlignment="1">
      <alignment horizontal="right" vertical="center" wrapText="1"/>
    </xf>
    <xf numFmtId="181" fontId="0" fillId="0" borderId="42" xfId="0" applyNumberFormat="1" applyBorder="1" applyAlignment="1">
      <alignment horizontal="right" vertical="center"/>
    </xf>
    <xf numFmtId="0" fontId="20" fillId="0" borderId="28" xfId="0" applyFont="1" applyBorder="1" applyAlignment="1">
      <alignment horizontal="center" vertical="center"/>
    </xf>
    <xf numFmtId="0" fontId="41" fillId="0" borderId="0" xfId="0" applyFont="1" applyAlignment="1">
      <alignment vertical="top" wrapText="1"/>
    </xf>
    <xf numFmtId="0" fontId="20" fillId="0" borderId="32" xfId="0" applyFont="1" applyBorder="1" applyAlignment="1">
      <alignment horizontal="center" vertical="center" shrinkToFit="1"/>
    </xf>
    <xf numFmtId="0" fontId="28" fillId="0" borderId="32" xfId="0" applyFont="1" applyBorder="1" applyAlignment="1">
      <alignment vertical="center" shrinkToFit="1"/>
    </xf>
    <xf numFmtId="0" fontId="20" fillId="0" borderId="32" xfId="0" applyFont="1" applyBorder="1">
      <alignment vertical="center"/>
    </xf>
    <xf numFmtId="0" fontId="20" fillId="0" borderId="68" xfId="0" applyFont="1" applyBorder="1">
      <alignment vertical="center"/>
    </xf>
    <xf numFmtId="0" fontId="0" fillId="0" borderId="18" xfId="0" applyBorder="1">
      <alignment vertical="center"/>
    </xf>
    <xf numFmtId="0" fontId="20" fillId="0" borderId="65" xfId="0" applyFont="1" applyBorder="1">
      <alignment vertical="center"/>
    </xf>
    <xf numFmtId="180" fontId="0" fillId="0" borderId="0" xfId="0" applyNumberFormat="1">
      <alignment vertical="center"/>
    </xf>
    <xf numFmtId="0" fontId="20" fillId="0" borderId="12" xfId="0" applyFont="1" applyBorder="1" applyAlignment="1">
      <alignment horizontal="center" vertical="center"/>
    </xf>
    <xf numFmtId="0" fontId="41" fillId="0" borderId="0" xfId="0" applyFont="1" applyAlignment="1">
      <alignment vertical="center" wrapText="1"/>
    </xf>
    <xf numFmtId="0" fontId="20" fillId="0" borderId="18" xfId="0" applyFont="1" applyBorder="1" applyAlignment="1">
      <alignment horizontal="center" vertical="center" shrinkToFit="1"/>
    </xf>
    <xf numFmtId="0" fontId="56" fillId="0" borderId="10" xfId="0" applyFont="1" applyBorder="1" applyAlignment="1">
      <alignment horizontal="center" vertical="center"/>
    </xf>
    <xf numFmtId="0" fontId="20" fillId="0" borderId="26" xfId="0" applyFont="1" applyBorder="1">
      <alignment vertical="center"/>
    </xf>
    <xf numFmtId="0" fontId="20" fillId="0" borderId="23" xfId="0" applyFont="1" applyBorder="1">
      <alignment vertical="center"/>
    </xf>
    <xf numFmtId="0" fontId="43" fillId="0" borderId="23" xfId="0" applyFont="1" applyBorder="1" applyAlignment="1">
      <alignment vertical="center" wrapText="1"/>
    </xf>
    <xf numFmtId="180" fontId="43" fillId="0" borderId="23" xfId="0" applyNumberFormat="1" applyFont="1" applyBorder="1" applyAlignment="1">
      <alignment vertical="center" wrapText="1"/>
    </xf>
    <xf numFmtId="180" fontId="44" fillId="0" borderId="23" xfId="0" applyNumberFormat="1" applyFont="1" applyBorder="1" applyAlignment="1">
      <alignment horizontal="right" vertical="center" wrapText="1"/>
    </xf>
    <xf numFmtId="0" fontId="55" fillId="0" borderId="18" xfId="0" applyFont="1" applyBorder="1" applyAlignment="1">
      <alignment horizontal="left" vertical="center" wrapText="1"/>
    </xf>
    <xf numFmtId="177" fontId="33" fillId="0" borderId="18" xfId="0" applyNumberFormat="1" applyFont="1" applyBorder="1" applyAlignment="1">
      <alignment horizontal="center" vertical="center"/>
    </xf>
    <xf numFmtId="0" fontId="46" fillId="0" borderId="10" xfId="0" applyFont="1" applyBorder="1" applyAlignment="1">
      <alignment vertical="center" wrapText="1"/>
    </xf>
    <xf numFmtId="0" fontId="46" fillId="0" borderId="33" xfId="0" applyFont="1" applyBorder="1" applyAlignment="1">
      <alignment vertical="center" wrapText="1"/>
    </xf>
    <xf numFmtId="0" fontId="46" fillId="0" borderId="34" xfId="0" applyFont="1" applyBorder="1" applyAlignment="1">
      <alignment vertical="center" wrapText="1"/>
    </xf>
    <xf numFmtId="0" fontId="46" fillId="0" borderId="11" xfId="0" applyFont="1" applyBorder="1" applyAlignment="1">
      <alignment vertical="center" wrapText="1"/>
    </xf>
    <xf numFmtId="0" fontId="46" fillId="0" borderId="10" xfId="0" applyFont="1" applyBorder="1" applyAlignment="1">
      <alignment horizontal="center" vertical="center" wrapText="1"/>
    </xf>
    <xf numFmtId="0" fontId="37" fillId="0" borderId="10" xfId="0" applyFont="1" applyBorder="1" applyAlignment="1">
      <alignment vertical="center" wrapText="1"/>
    </xf>
    <xf numFmtId="0" fontId="20" fillId="0" borderId="35" xfId="0" applyFont="1" applyBorder="1" applyAlignment="1">
      <alignment horizontal="center" vertical="center" shrinkToFit="1"/>
    </xf>
    <xf numFmtId="0" fontId="20" fillId="0" borderId="36" xfId="0" applyFont="1" applyBorder="1" applyAlignment="1">
      <alignment horizontal="right" vertical="center" shrinkToFit="1"/>
    </xf>
    <xf numFmtId="0" fontId="20" fillId="0" borderId="13" xfId="0" applyFont="1" applyBorder="1" applyAlignment="1">
      <alignment horizontal="right" vertical="center" shrinkToFit="1"/>
    </xf>
    <xf numFmtId="0" fontId="20" fillId="0" borderId="22" xfId="0" applyFont="1" applyBorder="1" applyAlignment="1">
      <alignment horizontal="right" vertical="center" shrinkToFit="1"/>
    </xf>
    <xf numFmtId="177" fontId="20" fillId="0" borderId="10" xfId="0" applyNumberFormat="1" applyFont="1" applyBorder="1" applyAlignment="1">
      <alignment horizontal="right" vertical="center" shrinkToFit="1"/>
    </xf>
    <xf numFmtId="180" fontId="37" fillId="0" borderId="10" xfId="0" applyNumberFormat="1" applyFont="1" applyBorder="1" applyAlignment="1">
      <alignment vertical="center" wrapText="1"/>
    </xf>
    <xf numFmtId="0" fontId="26" fillId="0" borderId="0" xfId="0" applyFont="1" applyAlignment="1">
      <alignment vertical="center" wrapText="1"/>
    </xf>
    <xf numFmtId="0" fontId="20" fillId="0" borderId="37" xfId="0" applyFont="1" applyBorder="1">
      <alignment vertical="center"/>
    </xf>
    <xf numFmtId="0" fontId="37" fillId="0" borderId="37" xfId="0" applyFont="1" applyBorder="1" applyAlignment="1">
      <alignment vertical="center" wrapText="1"/>
    </xf>
    <xf numFmtId="0" fontId="20" fillId="0" borderId="38" xfId="0" applyFont="1" applyBorder="1" applyAlignment="1">
      <alignment horizontal="center" vertical="center" shrinkToFit="1"/>
    </xf>
    <xf numFmtId="0" fontId="20" fillId="0" borderId="39" xfId="0" applyFont="1" applyBorder="1" applyAlignment="1">
      <alignment horizontal="right" vertical="center" shrinkToFit="1"/>
    </xf>
    <xf numFmtId="0" fontId="37" fillId="0" borderId="40" xfId="0" applyFont="1" applyBorder="1" applyAlignment="1">
      <alignment horizontal="right" vertical="center" shrinkToFit="1"/>
    </xf>
    <xf numFmtId="177" fontId="20" fillId="0" borderId="41" xfId="0" applyNumberFormat="1" applyFont="1" applyBorder="1" applyAlignment="1">
      <alignment horizontal="right" vertical="center" shrinkToFit="1"/>
    </xf>
    <xf numFmtId="177" fontId="20" fillId="0" borderId="37" xfId="0" applyNumberFormat="1" applyFont="1" applyBorder="1" applyAlignment="1">
      <alignment horizontal="right" vertical="center" shrinkToFit="1"/>
    </xf>
    <xf numFmtId="180" fontId="37" fillId="0" borderId="26" xfId="0" applyNumberFormat="1" applyFont="1" applyBorder="1" applyAlignment="1">
      <alignment vertical="center" wrapText="1"/>
    </xf>
    <xf numFmtId="180" fontId="37" fillId="0" borderId="37" xfId="0" applyNumberFormat="1" applyFont="1" applyBorder="1" applyAlignment="1">
      <alignment vertical="center" wrapText="1"/>
    </xf>
    <xf numFmtId="0" fontId="26" fillId="0" borderId="0" xfId="0" applyFont="1" applyAlignment="1">
      <alignment horizontal="center" vertical="center" wrapText="1"/>
    </xf>
    <xf numFmtId="0" fontId="20" fillId="0" borderId="40" xfId="0" applyFont="1" applyBorder="1" applyAlignment="1">
      <alignment horizontal="right" vertical="center" shrinkToFit="1"/>
    </xf>
    <xf numFmtId="0" fontId="20" fillId="0" borderId="37" xfId="0" applyFont="1" applyBorder="1" applyAlignment="1">
      <alignment horizontal="right" vertical="center" shrinkToFit="1"/>
    </xf>
    <xf numFmtId="177" fontId="20" fillId="0" borderId="18" xfId="0" applyNumberFormat="1" applyFont="1" applyBorder="1" applyAlignment="1">
      <alignment horizontal="right" vertical="center" shrinkToFit="1"/>
    </xf>
    <xf numFmtId="0" fontId="37" fillId="0" borderId="20" xfId="0" applyFont="1" applyBorder="1" applyAlignment="1">
      <alignment vertical="center" wrapText="1"/>
    </xf>
    <xf numFmtId="0" fontId="20" fillId="0" borderId="42" xfId="0" applyFont="1" applyBorder="1" applyAlignment="1">
      <alignment horizontal="right" vertical="center" shrinkToFit="1"/>
    </xf>
    <xf numFmtId="177" fontId="20" fillId="0" borderId="42" xfId="0" applyNumberFormat="1" applyFont="1" applyBorder="1" applyAlignment="1">
      <alignment horizontal="right" vertical="center" shrinkToFit="1"/>
    </xf>
    <xf numFmtId="180" fontId="37" fillId="0" borderId="20" xfId="0" applyNumberFormat="1" applyFont="1" applyBorder="1" applyAlignment="1">
      <alignment vertical="center" wrapText="1"/>
    </xf>
    <xf numFmtId="0" fontId="24" fillId="0" borderId="0" xfId="0" applyFont="1" applyAlignment="1">
      <alignment vertical="center" wrapText="1"/>
    </xf>
    <xf numFmtId="0" fontId="37" fillId="0" borderId="18" xfId="0" applyFont="1" applyBorder="1" applyAlignment="1">
      <alignment vertical="center" wrapText="1"/>
    </xf>
    <xf numFmtId="0" fontId="20" fillId="0" borderId="66" xfId="0" applyFont="1" applyBorder="1" applyAlignment="1">
      <alignment horizontal="center" vertical="center" shrinkToFit="1"/>
    </xf>
    <xf numFmtId="0" fontId="20" fillId="0" borderId="67" xfId="0" applyFont="1" applyBorder="1" applyAlignment="1">
      <alignment horizontal="right" vertical="center" shrinkToFit="1"/>
    </xf>
    <xf numFmtId="180" fontId="37" fillId="0" borderId="18" xfId="0" applyNumberFormat="1" applyFont="1" applyBorder="1" applyAlignment="1">
      <alignment vertical="center" wrapText="1"/>
    </xf>
    <xf numFmtId="180" fontId="44" fillId="0" borderId="18" xfId="0" applyNumberFormat="1" applyFont="1" applyBorder="1" applyAlignment="1">
      <alignment vertical="center" wrapText="1"/>
    </xf>
    <xf numFmtId="177" fontId="20" fillId="0" borderId="20" xfId="0" applyNumberFormat="1" applyFont="1" applyBorder="1" applyAlignment="1">
      <alignment horizontal="right" vertical="center" shrinkToFit="1"/>
    </xf>
    <xf numFmtId="180" fontId="44" fillId="0" borderId="20" xfId="0" applyNumberFormat="1" applyFont="1" applyBorder="1" applyAlignment="1">
      <alignment vertical="center" wrapText="1"/>
    </xf>
    <xf numFmtId="179" fontId="20" fillId="0" borderId="10" xfId="0" applyNumberFormat="1" applyFont="1" applyBorder="1" applyAlignment="1">
      <alignment horizontal="center" vertical="center"/>
    </xf>
    <xf numFmtId="183" fontId="20" fillId="0" borderId="10" xfId="0" applyNumberFormat="1" applyFont="1" applyBorder="1" applyAlignment="1">
      <alignment horizontal="left" vertical="center"/>
    </xf>
    <xf numFmtId="177" fontId="44" fillId="0" borderId="49" xfId="0" applyNumberFormat="1" applyFont="1" applyBorder="1" applyAlignment="1">
      <alignment horizontal="right" vertical="center" wrapText="1"/>
    </xf>
    <xf numFmtId="0" fontId="0" fillId="0" borderId="0" xfId="0" applyAlignment="1">
      <alignment wrapText="1"/>
    </xf>
    <xf numFmtId="0" fontId="30" fillId="0" borderId="95" xfId="0" applyFont="1" applyBorder="1" applyAlignment="1">
      <alignment horizontal="center" vertical="center" wrapText="1"/>
    </xf>
    <xf numFmtId="0" fontId="24" fillId="0" borderId="30" xfId="0" applyFont="1" applyBorder="1" applyAlignment="1">
      <alignment horizontal="center" vertical="center" wrapText="1"/>
    </xf>
    <xf numFmtId="0" fontId="30" fillId="0" borderId="16" xfId="0" applyFont="1" applyBorder="1" applyAlignment="1">
      <alignment vertical="center" wrapText="1"/>
    </xf>
    <xf numFmtId="0" fontId="30" fillId="0" borderId="21" xfId="0" applyFont="1" applyBorder="1" applyAlignment="1">
      <alignment vertical="center" wrapText="1"/>
    </xf>
    <xf numFmtId="0" fontId="30" fillId="0" borderId="23" xfId="0" applyFont="1" applyBorder="1" applyAlignment="1">
      <alignment vertical="center" wrapText="1"/>
    </xf>
    <xf numFmtId="0" fontId="54" fillId="0" borderId="13" xfId="0" applyFont="1" applyBorder="1" applyAlignment="1">
      <alignment horizontal="right" vertical="center"/>
    </xf>
    <xf numFmtId="0" fontId="24" fillId="0" borderId="71" xfId="0" applyFont="1" applyBorder="1" applyAlignment="1">
      <alignment horizontal="center" vertical="center" wrapText="1"/>
    </xf>
    <xf numFmtId="0" fontId="27" fillId="0" borderId="62" xfId="0" quotePrefix="1" applyFont="1" applyBorder="1" applyAlignment="1">
      <alignment horizontal="center" vertical="center" wrapText="1"/>
    </xf>
    <xf numFmtId="0" fontId="50" fillId="0" borderId="0" xfId="0" applyFont="1" applyAlignment="1">
      <alignment horizontal="center" vertical="center"/>
    </xf>
    <xf numFmtId="177" fontId="27" fillId="0" borderId="10" xfId="0" applyNumberFormat="1" applyFont="1" applyBorder="1" applyAlignment="1">
      <alignment horizontal="center" vertical="center" wrapText="1"/>
    </xf>
    <xf numFmtId="176" fontId="27" fillId="0" borderId="10" xfId="0" applyNumberFormat="1" applyFont="1" applyBorder="1" applyAlignment="1">
      <alignment horizontal="center" vertical="center" wrapText="1"/>
    </xf>
    <xf numFmtId="0" fontId="40" fillId="33" borderId="10" xfId="0" applyFont="1" applyFill="1" applyBorder="1" applyAlignment="1">
      <alignment horizontal="center" vertical="center" shrinkToFit="1"/>
    </xf>
    <xf numFmtId="177" fontId="27" fillId="33" borderId="10" xfId="0" applyNumberFormat="1" applyFont="1" applyFill="1" applyBorder="1" applyAlignment="1">
      <alignment horizontal="center" vertical="center" wrapText="1"/>
    </xf>
    <xf numFmtId="0" fontId="29" fillId="0" borderId="31" xfId="0" applyFont="1" applyBorder="1" applyAlignment="1">
      <alignment vertical="center" wrapText="1"/>
    </xf>
    <xf numFmtId="0" fontId="27" fillId="0" borderId="30" xfId="0" applyFont="1" applyBorder="1" applyAlignment="1">
      <alignment horizontal="center" vertical="center" wrapText="1"/>
    </xf>
    <xf numFmtId="0" fontId="27" fillId="0" borderId="95" xfId="0" applyFont="1" applyBorder="1" applyAlignment="1">
      <alignment horizontal="center" vertical="center" wrapText="1"/>
    </xf>
    <xf numFmtId="0" fontId="27" fillId="0" borderId="97" xfId="0" applyFont="1" applyBorder="1" applyAlignment="1">
      <alignment horizontal="center" vertical="center" wrapText="1"/>
    </xf>
    <xf numFmtId="0" fontId="0" fillId="0" borderId="10" xfId="0" applyBorder="1" applyAlignment="1">
      <alignment horizontal="left" vertical="center" shrinkToFit="1"/>
    </xf>
    <xf numFmtId="176" fontId="0" fillId="0" borderId="10" xfId="0" applyNumberFormat="1" applyBorder="1">
      <alignment vertical="center"/>
    </xf>
    <xf numFmtId="0" fontId="43" fillId="0" borderId="10" xfId="0" applyFont="1" applyBorder="1" applyAlignment="1">
      <alignment horizontal="center" vertical="center" wrapText="1"/>
    </xf>
    <xf numFmtId="177" fontId="0" fillId="0" borderId="10" xfId="0" applyNumberFormat="1" applyBorder="1">
      <alignment vertical="center"/>
    </xf>
    <xf numFmtId="0" fontId="24" fillId="0" borderId="63" xfId="0" applyFont="1" applyBorder="1" applyAlignment="1">
      <alignment horizontal="center" vertical="center" wrapText="1"/>
    </xf>
    <xf numFmtId="0" fontId="24" fillId="0" borderId="97" xfId="0" applyFont="1" applyBorder="1" applyAlignment="1">
      <alignment horizontal="center" vertical="center" wrapText="1"/>
    </xf>
    <xf numFmtId="0" fontId="20" fillId="0" borderId="10" xfId="0" applyFont="1" applyBorder="1" applyAlignment="1">
      <alignment horizontal="center" vertical="center" wrapText="1"/>
    </xf>
    <xf numFmtId="176" fontId="27" fillId="33" borderId="10" xfId="0" applyNumberFormat="1" applyFont="1" applyFill="1" applyBorder="1" applyAlignment="1">
      <alignment horizontal="center" vertical="center" wrapText="1"/>
    </xf>
    <xf numFmtId="0" fontId="35" fillId="0" borderId="0" xfId="0" applyFont="1" applyAlignment="1">
      <alignment horizontal="left" vertical="center"/>
    </xf>
    <xf numFmtId="0" fontId="59" fillId="34" borderId="10" xfId="0" applyFont="1" applyFill="1" applyBorder="1" applyAlignment="1">
      <alignment horizontal="center" vertical="center"/>
    </xf>
    <xf numFmtId="0" fontId="60" fillId="34" borderId="10" xfId="0" applyFont="1" applyFill="1" applyBorder="1" applyAlignment="1">
      <alignment horizontal="left" vertical="center"/>
    </xf>
    <xf numFmtId="0" fontId="61" fillId="0" borderId="10" xfId="0" applyFont="1" applyBorder="1">
      <alignment vertical="center"/>
    </xf>
    <xf numFmtId="0" fontId="20" fillId="0" borderId="10" xfId="0" applyFont="1" applyBorder="1" applyAlignment="1">
      <alignment vertical="center" wrapText="1"/>
    </xf>
    <xf numFmtId="0" fontId="48" fillId="0" borderId="10" xfId="0" applyFont="1" applyBorder="1">
      <alignment vertical="center"/>
    </xf>
    <xf numFmtId="0" fontId="0" fillId="35" borderId="10" xfId="0" applyFill="1" applyBorder="1" applyAlignment="1" applyProtection="1">
      <alignment horizontal="left" vertical="center"/>
      <protection locked="0"/>
    </xf>
    <xf numFmtId="0" fontId="37" fillId="0" borderId="10" xfId="0" applyFont="1" applyBorder="1" applyAlignment="1">
      <alignment horizontal="left" vertical="center" wrapText="1"/>
    </xf>
    <xf numFmtId="0" fontId="25" fillId="35" borderId="28" xfId="0" quotePrefix="1" applyFont="1" applyFill="1" applyBorder="1" applyAlignment="1" applyProtection="1">
      <alignment horizontal="center" vertical="center" wrapText="1"/>
      <protection locked="0"/>
    </xf>
    <xf numFmtId="0" fontId="24" fillId="35" borderId="28" xfId="0" quotePrefix="1" applyFont="1" applyFill="1" applyBorder="1" applyAlignment="1" applyProtection="1">
      <alignment horizontal="center" vertical="center" wrapText="1"/>
      <protection locked="0"/>
    </xf>
    <xf numFmtId="182" fontId="24" fillId="35" borderId="47" xfId="0" applyNumberFormat="1" applyFont="1" applyFill="1" applyBorder="1" applyAlignment="1" applyProtection="1">
      <alignment horizontal="center" vertical="center" wrapText="1"/>
      <protection locked="0"/>
    </xf>
    <xf numFmtId="182" fontId="24" fillId="35" borderId="60" xfId="0" applyNumberFormat="1" applyFont="1" applyFill="1" applyBorder="1" applyAlignment="1" applyProtection="1">
      <alignment horizontal="center" vertical="center" wrapText="1"/>
      <protection locked="0"/>
    </xf>
    <xf numFmtId="14" fontId="22" fillId="36" borderId="28" xfId="0" applyNumberFormat="1" applyFont="1" applyFill="1" applyBorder="1" applyAlignment="1" applyProtection="1">
      <alignment vertical="center" wrapText="1"/>
      <protection locked="0"/>
    </xf>
    <xf numFmtId="0" fontId="24" fillId="35" borderId="28" xfId="0" applyFont="1" applyFill="1" applyBorder="1" applyAlignment="1" applyProtection="1">
      <alignment horizontal="center" vertical="center" shrinkToFit="1"/>
      <protection locked="0"/>
    </xf>
    <xf numFmtId="0" fontId="63" fillId="37" borderId="0" xfId="0" applyFont="1" applyFill="1">
      <alignment vertical="center"/>
    </xf>
    <xf numFmtId="0" fontId="0" fillId="38" borderId="47" xfId="0" applyFill="1" applyBorder="1" applyAlignment="1">
      <alignment horizontal="center" vertical="center"/>
    </xf>
    <xf numFmtId="180" fontId="0" fillId="38" borderId="46" xfId="0" applyNumberFormat="1" applyFill="1" applyBorder="1">
      <alignment vertical="center"/>
    </xf>
    <xf numFmtId="180" fontId="20" fillId="38" borderId="48" xfId="0" applyNumberFormat="1" applyFont="1" applyFill="1" applyBorder="1" applyAlignment="1">
      <alignment horizontal="right" vertical="center"/>
    </xf>
    <xf numFmtId="0" fontId="20" fillId="0" borderId="20" xfId="0" applyFont="1" applyBorder="1" applyAlignment="1">
      <alignment horizontal="left" vertical="center" wrapText="1"/>
    </xf>
    <xf numFmtId="0" fontId="24" fillId="36" borderId="30" xfId="0" applyFont="1" applyFill="1" applyBorder="1" applyAlignment="1" applyProtection="1">
      <alignment horizontal="center" vertical="center" wrapText="1"/>
      <protection locked="0"/>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0" fontId="23" fillId="0" borderId="10" xfId="0" applyFont="1" applyBorder="1" applyAlignment="1">
      <alignment horizontal="center" vertical="center" wrapText="1"/>
    </xf>
    <xf numFmtId="176" fontId="24" fillId="33" borderId="10" xfId="0" applyNumberFormat="1" applyFont="1" applyFill="1" applyBorder="1" applyAlignment="1">
      <alignment horizontal="center" vertical="center" wrapText="1"/>
    </xf>
    <xf numFmtId="0" fontId="21" fillId="0" borderId="0" xfId="0" applyFont="1" applyAlignment="1">
      <alignment horizontal="left" vertical="center" wrapText="1"/>
    </xf>
    <xf numFmtId="176" fontId="24" fillId="0" borderId="18" xfId="0" applyNumberFormat="1" applyFont="1" applyBorder="1" applyAlignment="1">
      <alignment horizontal="center" vertical="center" wrapText="1"/>
    </xf>
    <xf numFmtId="176" fontId="24" fillId="0" borderId="10" xfId="0" applyNumberFormat="1" applyFont="1" applyBorder="1" applyAlignment="1">
      <alignment horizontal="center" vertical="center" wrapText="1"/>
    </xf>
    <xf numFmtId="176" fontId="24" fillId="0" borderId="20" xfId="0" applyNumberFormat="1" applyFont="1" applyBorder="1" applyAlignment="1">
      <alignment horizontal="center" vertical="center" wrapText="1"/>
    </xf>
    <xf numFmtId="0" fontId="35" fillId="0" borderId="0" xfId="0" applyFont="1">
      <alignment vertical="center"/>
    </xf>
    <xf numFmtId="0" fontId="61" fillId="0" borderId="18" xfId="0" applyFont="1" applyBorder="1" applyAlignment="1">
      <alignment horizontal="left" vertical="center"/>
    </xf>
    <xf numFmtId="0" fontId="0" fillId="0" borderId="25" xfId="0" applyBorder="1">
      <alignment vertical="center"/>
    </xf>
    <xf numFmtId="0" fontId="20" fillId="0" borderId="18" xfId="0" applyFont="1" applyBorder="1" applyAlignment="1">
      <alignment horizontal="left" vertical="center"/>
    </xf>
    <xf numFmtId="0" fontId="20" fillId="0" borderId="10" xfId="0" applyFont="1" applyBorder="1" applyAlignment="1">
      <alignment horizontal="left" vertical="center"/>
    </xf>
    <xf numFmtId="0" fontId="20" fillId="0" borderId="19" xfId="0" applyFont="1" applyBorder="1" applyAlignment="1">
      <alignment horizontal="left" vertical="center"/>
    </xf>
    <xf numFmtId="0" fontId="20" fillId="0" borderId="0" xfId="0" applyFont="1" applyAlignment="1">
      <alignment horizontal="right" vertical="center"/>
    </xf>
    <xf numFmtId="0" fontId="38" fillId="0" borderId="0" xfId="0" applyFont="1">
      <alignment vertical="center"/>
    </xf>
    <xf numFmtId="0" fontId="58" fillId="0" borderId="12" xfId="0" applyFont="1" applyBorder="1" applyAlignment="1">
      <alignment horizontal="center" vertical="center" wrapText="1"/>
    </xf>
    <xf numFmtId="0" fontId="58" fillId="0" borderId="10" xfId="0" applyFont="1" applyBorder="1" applyAlignment="1">
      <alignment horizontal="center" vertical="center" wrapText="1"/>
    </xf>
    <xf numFmtId="0" fontId="46" fillId="0" borderId="22" xfId="0" applyFont="1" applyBorder="1" applyAlignment="1">
      <alignment vertical="center" wrapText="1"/>
    </xf>
    <xf numFmtId="0" fontId="28" fillId="0" borderId="10" xfId="0" applyFont="1" applyBorder="1" applyAlignment="1">
      <alignment horizontal="center" vertical="center" wrapText="1"/>
    </xf>
    <xf numFmtId="0" fontId="28" fillId="0" borderId="43" xfId="0" applyFont="1" applyBorder="1" applyAlignment="1">
      <alignment horizontal="center" vertical="center" wrapText="1"/>
    </xf>
    <xf numFmtId="0" fontId="20" fillId="0" borderId="22" xfId="0" applyFont="1" applyBorder="1" applyAlignment="1">
      <alignment horizontal="left" vertical="center" shrinkToFit="1"/>
    </xf>
    <xf numFmtId="177" fontId="20" fillId="0" borderId="43" xfId="0" applyNumberFormat="1" applyFont="1" applyBorder="1">
      <alignment vertical="center"/>
    </xf>
    <xf numFmtId="177" fontId="20" fillId="0" borderId="37" xfId="0" applyNumberFormat="1" applyFont="1" applyBorder="1">
      <alignment vertical="center"/>
    </xf>
    <xf numFmtId="177" fontId="20" fillId="0" borderId="99" xfId="0" applyNumberFormat="1" applyFont="1" applyBorder="1">
      <alignment vertical="center"/>
    </xf>
    <xf numFmtId="177" fontId="20" fillId="0" borderId="51" xfId="0" applyNumberFormat="1" applyFont="1" applyBorder="1">
      <alignment vertical="center"/>
    </xf>
    <xf numFmtId="177" fontId="20" fillId="0" borderId="100" xfId="0" applyNumberFormat="1" applyFont="1" applyBorder="1">
      <alignment vertical="center"/>
    </xf>
    <xf numFmtId="177" fontId="20" fillId="0" borderId="42" xfId="0" applyNumberFormat="1" applyFont="1" applyBorder="1">
      <alignment vertical="center"/>
    </xf>
    <xf numFmtId="177" fontId="20" fillId="0" borderId="101" xfId="0" applyNumberFormat="1" applyFont="1" applyBorder="1">
      <alignment vertical="center"/>
    </xf>
    <xf numFmtId="0" fontId="20" fillId="0" borderId="0" xfId="0" applyFont="1" applyAlignment="1"/>
    <xf numFmtId="49" fontId="54" fillId="35" borderId="50" xfId="0" applyNumberFormat="1" applyFont="1" applyFill="1" applyBorder="1" applyAlignment="1" applyProtection="1">
      <alignment vertical="center" wrapText="1"/>
      <protection locked="0"/>
    </xf>
    <xf numFmtId="176" fontId="24" fillId="0" borderId="102" xfId="0" applyNumberFormat="1" applyFont="1" applyBorder="1" applyAlignment="1">
      <alignment horizontal="center" vertical="center" wrapText="1"/>
    </xf>
    <xf numFmtId="181" fontId="27" fillId="0" borderId="17" xfId="0" applyNumberFormat="1" applyFont="1" applyBorder="1" applyAlignment="1">
      <alignment horizontal="center" vertical="center" wrapText="1" shrinkToFit="1"/>
    </xf>
    <xf numFmtId="1" fontId="23" fillId="0" borderId="10" xfId="0" applyNumberFormat="1" applyFont="1" applyBorder="1" applyAlignment="1">
      <alignment horizontal="right" vertical="center" wrapText="1"/>
    </xf>
    <xf numFmtId="0" fontId="47" fillId="0" borderId="11" xfId="0" applyFont="1" applyBorder="1" applyAlignment="1">
      <alignment horizontal="center" vertical="center" wrapText="1"/>
    </xf>
    <xf numFmtId="0" fontId="25" fillId="0" borderId="61" xfId="0" applyFont="1" applyBorder="1" applyAlignment="1">
      <alignment horizontal="left" wrapText="1" shrinkToFit="1"/>
    </xf>
    <xf numFmtId="0" fontId="20" fillId="0" borderId="56" xfId="0" applyFont="1" applyBorder="1" applyAlignment="1"/>
    <xf numFmtId="0" fontId="48" fillId="0" borderId="0" xfId="0" applyFont="1" applyAlignment="1"/>
    <xf numFmtId="177" fontId="20" fillId="0" borderId="0" xfId="0" applyNumberFormat="1" applyFont="1" applyAlignment="1"/>
    <xf numFmtId="176" fontId="44" fillId="0" borderId="0" xfId="0" applyNumberFormat="1" applyFont="1" applyAlignment="1">
      <alignment horizontal="right" wrapText="1"/>
    </xf>
    <xf numFmtId="0" fontId="54" fillId="0" borderId="23" xfId="0" applyFont="1" applyBorder="1">
      <alignment vertical="center"/>
    </xf>
    <xf numFmtId="0" fontId="64" fillId="0" borderId="0" xfId="0" applyFont="1">
      <alignment vertical="center"/>
    </xf>
    <xf numFmtId="0" fontId="32" fillId="0" borderId="0" xfId="0" applyFont="1" applyAlignment="1">
      <alignment horizontal="center" vertical="center"/>
    </xf>
    <xf numFmtId="0" fontId="65" fillId="0" borderId="0" xfId="0" applyFont="1">
      <alignment vertical="center"/>
    </xf>
    <xf numFmtId="0" fontId="62" fillId="0" borderId="0" xfId="0" applyFont="1">
      <alignment vertical="center"/>
    </xf>
    <xf numFmtId="0" fontId="68" fillId="0" borderId="0" xfId="0" applyFont="1">
      <alignment vertical="center"/>
    </xf>
    <xf numFmtId="0" fontId="65" fillId="0" borderId="0" xfId="0" applyFont="1" applyAlignment="1">
      <alignment horizontal="left" vertical="center" indent="2"/>
    </xf>
    <xf numFmtId="0" fontId="40" fillId="0" borderId="0" xfId="0" applyFont="1" applyAlignment="1">
      <alignment horizontal="justify" vertical="center"/>
    </xf>
    <xf numFmtId="0" fontId="68" fillId="0" borderId="0" xfId="0" applyFont="1" applyAlignment="1">
      <alignment horizontal="justify" vertical="center"/>
    </xf>
    <xf numFmtId="0" fontId="68" fillId="0" borderId="0" xfId="0" applyFont="1" applyAlignment="1">
      <alignment horizontal="left" vertical="center"/>
    </xf>
    <xf numFmtId="0" fontId="68" fillId="0" borderId="0" xfId="0" applyFont="1" applyAlignment="1">
      <alignment vertical="center" shrinkToFit="1"/>
    </xf>
    <xf numFmtId="0" fontId="71" fillId="0" borderId="0" xfId="0" applyFont="1">
      <alignment vertical="center"/>
    </xf>
    <xf numFmtId="0" fontId="72" fillId="0" borderId="0" xfId="0" applyFont="1">
      <alignment vertical="center"/>
    </xf>
    <xf numFmtId="0" fontId="65" fillId="0" borderId="0" xfId="0" applyFont="1" applyAlignment="1">
      <alignment horizontal="left" vertical="center"/>
    </xf>
    <xf numFmtId="0" fontId="47" fillId="0" borderId="0" xfId="0" applyFont="1">
      <alignment vertical="center"/>
    </xf>
    <xf numFmtId="0" fontId="65" fillId="0" borderId="0" xfId="0" applyFont="1" applyAlignment="1">
      <alignment horizontal="right" vertical="top"/>
    </xf>
    <xf numFmtId="0" fontId="73" fillId="0" borderId="0" xfId="0" applyFont="1" applyAlignment="1">
      <alignment horizontal="left" vertical="top" wrapText="1"/>
    </xf>
    <xf numFmtId="183" fontId="27" fillId="35" borderId="96" xfId="0" quotePrefix="1" applyNumberFormat="1" applyFont="1" applyFill="1" applyBorder="1" applyAlignment="1" applyProtection="1">
      <alignment horizontal="center" vertical="center" wrapText="1"/>
      <protection locked="0"/>
    </xf>
    <xf numFmtId="0" fontId="0" fillId="0" borderId="0" xfId="0" applyAlignment="1">
      <alignment horizontal="right" vertical="center"/>
    </xf>
    <xf numFmtId="176" fontId="44" fillId="0" borderId="0" xfId="0" applyNumberFormat="1" applyFont="1" applyAlignment="1">
      <alignment horizontal="right" vertical="center" wrapText="1"/>
    </xf>
    <xf numFmtId="0" fontId="20" fillId="0" borderId="88" xfId="0" applyFont="1" applyBorder="1">
      <alignment vertical="center"/>
    </xf>
    <xf numFmtId="0" fontId="20" fillId="0" borderId="51" xfId="0" applyFont="1" applyBorder="1">
      <alignment vertical="center"/>
    </xf>
    <xf numFmtId="0" fontId="37" fillId="0" borderId="51" xfId="0" applyFont="1" applyBorder="1" applyAlignment="1">
      <alignment vertical="center" wrapText="1"/>
    </xf>
    <xf numFmtId="0" fontId="20" fillId="0" borderId="111" xfId="0" applyFont="1" applyBorder="1" applyAlignment="1">
      <alignment horizontal="center" vertical="center" shrinkToFit="1"/>
    </xf>
    <xf numFmtId="0" fontId="20" fillId="0" borderId="112" xfId="0" applyFont="1" applyBorder="1" applyAlignment="1">
      <alignment horizontal="right" vertical="center" shrinkToFit="1"/>
    </xf>
    <xf numFmtId="0" fontId="20" fillId="0" borderId="113" xfId="0" applyFont="1" applyBorder="1" applyAlignment="1">
      <alignment horizontal="right" vertical="center" shrinkToFit="1"/>
    </xf>
    <xf numFmtId="177" fontId="20" fillId="0" borderId="114" xfId="0" applyNumberFormat="1" applyFont="1" applyBorder="1">
      <alignment vertical="center"/>
    </xf>
    <xf numFmtId="177" fontId="20" fillId="0" borderId="20" xfId="0" applyNumberFormat="1" applyFont="1" applyBorder="1">
      <alignment vertical="center"/>
    </xf>
    <xf numFmtId="177" fontId="20" fillId="0" borderId="69" xfId="0" applyNumberFormat="1" applyFont="1" applyBorder="1">
      <alignment vertical="center"/>
    </xf>
    <xf numFmtId="177" fontId="20" fillId="0" borderId="51" xfId="0" applyNumberFormat="1" applyFont="1" applyBorder="1" applyAlignment="1">
      <alignment horizontal="right" vertical="center" shrinkToFit="1"/>
    </xf>
    <xf numFmtId="180" fontId="37" fillId="0" borderId="51" xfId="0" applyNumberFormat="1" applyFont="1" applyBorder="1" applyAlignment="1">
      <alignment vertical="center" wrapText="1"/>
    </xf>
    <xf numFmtId="180" fontId="44" fillId="0" borderId="51" xfId="0" applyNumberFormat="1" applyFont="1" applyBorder="1" applyAlignment="1">
      <alignment vertical="center" wrapText="1"/>
    </xf>
    <xf numFmtId="0" fontId="20" fillId="0" borderId="34" xfId="0" applyFont="1" applyBorder="1">
      <alignment vertical="center"/>
    </xf>
    <xf numFmtId="0" fontId="20" fillId="0" borderId="33" xfId="0" applyFont="1" applyBorder="1" applyAlignment="1">
      <alignment horizontal="center" vertical="center"/>
    </xf>
    <xf numFmtId="0" fontId="44" fillId="0" borderId="10" xfId="0" applyFont="1" applyBorder="1" applyAlignment="1">
      <alignment vertical="center" wrapText="1"/>
    </xf>
    <xf numFmtId="0" fontId="44" fillId="0" borderId="10" xfId="0" applyFont="1" applyBorder="1">
      <alignment vertical="center"/>
    </xf>
    <xf numFmtId="0" fontId="20" fillId="0" borderId="13" xfId="0" applyFont="1" applyBorder="1">
      <alignment vertical="center"/>
    </xf>
    <xf numFmtId="0" fontId="40" fillId="0" borderId="0" xfId="0" applyFont="1" applyAlignment="1">
      <alignment horizontal="right" vertical="center"/>
    </xf>
    <xf numFmtId="176" fontId="27" fillId="0" borderId="18" xfId="0" applyNumberFormat="1" applyFont="1" applyBorder="1" applyAlignment="1">
      <alignment horizontal="center" vertical="center" wrapText="1"/>
    </xf>
    <xf numFmtId="176" fontId="27" fillId="33" borderId="18" xfId="0" applyNumberFormat="1" applyFont="1" applyFill="1" applyBorder="1" applyAlignment="1">
      <alignment horizontal="center" vertical="center" wrapText="1"/>
    </xf>
    <xf numFmtId="0" fontId="78" fillId="0" borderId="0" xfId="0" applyFont="1" applyAlignment="1">
      <alignment horizontal="right" vertical="center"/>
    </xf>
    <xf numFmtId="178" fontId="79" fillId="0" borderId="0" xfId="0" applyNumberFormat="1" applyFont="1" applyAlignment="1">
      <alignment horizontal="right" vertical="top"/>
    </xf>
    <xf numFmtId="0" fontId="62" fillId="35" borderId="28" xfId="0" applyFont="1" applyFill="1" applyBorder="1" applyAlignment="1" applyProtection="1">
      <alignment horizontal="center" vertical="center" wrapText="1"/>
      <protection locked="0"/>
    </xf>
    <xf numFmtId="0" fontId="62" fillId="35" borderId="106" xfId="0" applyFont="1" applyFill="1" applyBorder="1" applyAlignment="1" applyProtection="1">
      <alignment horizontal="center" vertical="center" wrapText="1"/>
      <protection locked="0"/>
    </xf>
    <xf numFmtId="177" fontId="27" fillId="33" borderId="10" xfId="0" applyNumberFormat="1" applyFont="1" applyFill="1" applyBorder="1" applyAlignment="1">
      <alignment horizontal="center" vertical="center" shrinkToFit="1"/>
    </xf>
    <xf numFmtId="0" fontId="22" fillId="0" borderId="57" xfId="0" applyFont="1" applyBorder="1" applyAlignment="1">
      <alignment vertical="center" wrapText="1" shrinkToFit="1"/>
    </xf>
    <xf numFmtId="0" fontId="64" fillId="0" borderId="10" xfId="0" applyFont="1" applyBorder="1" applyAlignment="1">
      <alignment vertical="center" wrapText="1"/>
    </xf>
    <xf numFmtId="0" fontId="44" fillId="38" borderId="46" xfId="0" applyFont="1" applyFill="1" applyBorder="1" applyAlignment="1">
      <alignment horizontal="right" vertical="center" wrapText="1"/>
    </xf>
    <xf numFmtId="0" fontId="22" fillId="35" borderId="46" xfId="0" applyFont="1" applyFill="1" applyBorder="1" applyAlignment="1" applyProtection="1">
      <alignment horizontal="center" vertical="center" wrapText="1" shrinkToFit="1"/>
      <protection locked="0"/>
    </xf>
    <xf numFmtId="177" fontId="43" fillId="0" borderId="28" xfId="0" applyNumberFormat="1" applyFont="1" applyBorder="1" applyAlignment="1">
      <alignment horizontal="right" vertical="center" wrapText="1"/>
    </xf>
    <xf numFmtId="0" fontId="37" fillId="35" borderId="12" xfId="0" applyFont="1" applyFill="1" applyBorder="1" applyAlignment="1" applyProtection="1">
      <alignment horizontal="left" vertical="center"/>
      <protection locked="0"/>
    </xf>
    <xf numFmtId="0" fontId="37" fillId="35" borderId="11" xfId="0" applyFont="1" applyFill="1" applyBorder="1" applyAlignment="1" applyProtection="1">
      <alignment horizontal="left" vertical="center"/>
      <protection locked="0"/>
    </xf>
    <xf numFmtId="0" fontId="57" fillId="0" borderId="0" xfId="0" applyFont="1" applyAlignment="1">
      <alignment horizontal="center" vertical="center"/>
    </xf>
    <xf numFmtId="0" fontId="59" fillId="34" borderId="12" xfId="0" applyFont="1" applyFill="1" applyBorder="1" applyAlignment="1">
      <alignment horizontal="center" vertical="center"/>
    </xf>
    <xf numFmtId="0" fontId="59" fillId="34" borderId="11" xfId="0" applyFont="1" applyFill="1" applyBorder="1" applyAlignment="1">
      <alignment horizontal="center" vertical="center"/>
    </xf>
    <xf numFmtId="58" fontId="20" fillId="35" borderId="12" xfId="0" applyNumberFormat="1" applyFont="1" applyFill="1" applyBorder="1" applyAlignment="1" applyProtection="1">
      <alignment horizontal="left" vertical="center"/>
      <protection locked="0"/>
    </xf>
    <xf numFmtId="0" fontId="20" fillId="35" borderId="11" xfId="0" applyFont="1" applyFill="1" applyBorder="1" applyAlignment="1" applyProtection="1">
      <alignment horizontal="left" vertical="center"/>
      <protection locked="0"/>
    </xf>
    <xf numFmtId="0" fontId="20" fillId="35" borderId="12" xfId="0" applyFont="1" applyFill="1" applyBorder="1" applyProtection="1">
      <alignment vertical="center"/>
      <protection locked="0"/>
    </xf>
    <xf numFmtId="0" fontId="20" fillId="35" borderId="11" xfId="0" applyFont="1" applyFill="1" applyBorder="1" applyProtection="1">
      <alignment vertical="center"/>
      <protection locked="0"/>
    </xf>
    <xf numFmtId="0" fontId="20" fillId="0" borderId="18" xfId="0" applyFont="1" applyBorder="1" applyAlignment="1">
      <alignment horizontal="left" vertical="center" wrapText="1"/>
    </xf>
    <xf numFmtId="0" fontId="20" fillId="0" borderId="20" xfId="0" applyFont="1" applyBorder="1" applyAlignment="1">
      <alignment horizontal="left" vertical="center" wrapText="1"/>
    </xf>
    <xf numFmtId="0" fontId="0" fillId="35" borderId="12" xfId="0" applyFill="1" applyBorder="1" applyAlignment="1" applyProtection="1">
      <alignment horizontal="left" vertical="center"/>
      <protection locked="0"/>
    </xf>
    <xf numFmtId="0" fontId="0" fillId="35" borderId="11" xfId="0" applyFill="1" applyBorder="1" applyAlignment="1" applyProtection="1">
      <alignment horizontal="left" vertical="center"/>
      <protection locked="0"/>
    </xf>
    <xf numFmtId="0" fontId="20" fillId="35" borderId="12" xfId="0" applyFont="1" applyFill="1" applyBorder="1" applyAlignment="1" applyProtection="1">
      <alignment horizontal="left" vertical="center" wrapText="1"/>
      <protection locked="0"/>
    </xf>
    <xf numFmtId="0" fontId="20" fillId="35" borderId="11" xfId="0" applyFont="1" applyFill="1" applyBorder="1" applyAlignment="1" applyProtection="1">
      <alignment horizontal="left" vertical="center" wrapText="1"/>
      <protection locked="0"/>
    </xf>
    <xf numFmtId="0" fontId="20" fillId="35" borderId="12" xfId="0" applyFont="1" applyFill="1" applyBorder="1" applyAlignment="1" applyProtection="1">
      <alignment vertical="center" wrapText="1"/>
      <protection locked="0"/>
    </xf>
    <xf numFmtId="0" fontId="20" fillId="35" borderId="11" xfId="0" applyFont="1" applyFill="1" applyBorder="1" applyAlignment="1" applyProtection="1">
      <alignment vertical="center" wrapText="1"/>
      <protection locked="0"/>
    </xf>
    <xf numFmtId="0" fontId="54" fillId="0" borderId="12" xfId="0" applyFont="1" applyBorder="1" applyAlignment="1">
      <alignment horizontal="left" vertical="center" wrapText="1" shrinkToFit="1"/>
    </xf>
    <xf numFmtId="0" fontId="54" fillId="0" borderId="11" xfId="0" applyFont="1" applyBorder="1" applyAlignment="1">
      <alignment horizontal="left" vertical="center" wrapText="1" shrinkToFit="1"/>
    </xf>
    <xf numFmtId="180" fontId="20" fillId="0" borderId="117" xfId="0" applyNumberFormat="1" applyFont="1" applyBorder="1" applyAlignment="1">
      <alignment horizontal="right" vertical="center"/>
    </xf>
    <xf numFmtId="180" fontId="20" fillId="38" borderId="12" xfId="0" applyNumberFormat="1" applyFont="1" applyFill="1" applyBorder="1" applyAlignment="1">
      <alignment horizontal="right" vertical="center"/>
    </xf>
    <xf numFmtId="180" fontId="20" fillId="38" borderId="10" xfId="0" applyNumberFormat="1" applyFont="1" applyFill="1" applyBorder="1" applyAlignment="1">
      <alignment horizontal="right" vertical="center"/>
    </xf>
    <xf numFmtId="0" fontId="32" fillId="0" borderId="29" xfId="0" applyFont="1" applyBorder="1" applyAlignment="1">
      <alignment horizontal="center" vertical="center"/>
    </xf>
    <xf numFmtId="0" fontId="32" fillId="0" borderId="15" xfId="0" applyFont="1" applyBorder="1" applyAlignment="1">
      <alignment horizontal="center" vertical="center"/>
    </xf>
    <xf numFmtId="49" fontId="27" fillId="35" borderId="96" xfId="0" applyNumberFormat="1" applyFont="1" applyFill="1" applyBorder="1" applyAlignment="1" applyProtection="1">
      <alignment horizontal="center" vertical="center" shrinkToFit="1"/>
      <protection locked="0"/>
    </xf>
    <xf numFmtId="49" fontId="27" fillId="35" borderId="98" xfId="0" applyNumberFormat="1" applyFont="1" applyFill="1" applyBorder="1" applyAlignment="1" applyProtection="1">
      <alignment horizontal="center" vertical="center" shrinkToFit="1"/>
      <protection locked="0"/>
    </xf>
    <xf numFmtId="49" fontId="27" fillId="35" borderId="96" xfId="0" quotePrefix="1" applyNumberFormat="1" applyFont="1" applyFill="1" applyBorder="1" applyAlignment="1" applyProtection="1">
      <alignment horizontal="center" vertical="center" shrinkToFit="1"/>
      <protection locked="0"/>
    </xf>
    <xf numFmtId="184" fontId="27" fillId="35" borderId="30" xfId="0" applyNumberFormat="1" applyFont="1" applyFill="1" applyBorder="1" applyAlignment="1" applyProtection="1">
      <alignment horizontal="center" vertical="center" wrapText="1"/>
      <protection locked="0"/>
    </xf>
    <xf numFmtId="184" fontId="27" fillId="35" borderId="50" xfId="0" applyNumberFormat="1" applyFont="1" applyFill="1" applyBorder="1" applyAlignment="1" applyProtection="1">
      <alignment horizontal="center" vertical="center" wrapText="1"/>
      <protection locked="0"/>
    </xf>
    <xf numFmtId="184" fontId="27" fillId="35" borderId="31" xfId="0" applyNumberFormat="1" applyFont="1" applyFill="1" applyBorder="1" applyAlignment="1" applyProtection="1">
      <alignment horizontal="center" vertical="center" wrapText="1"/>
      <protection locked="0"/>
    </xf>
    <xf numFmtId="184" fontId="30" fillId="35" borderId="30" xfId="0" applyNumberFormat="1" applyFont="1" applyFill="1" applyBorder="1" applyAlignment="1" applyProtection="1">
      <alignment horizontal="center" vertical="center" wrapText="1"/>
      <protection locked="0"/>
    </xf>
    <xf numFmtId="184" fontId="30" fillId="35" borderId="50" xfId="0" applyNumberFormat="1" applyFont="1" applyFill="1" applyBorder="1" applyAlignment="1" applyProtection="1">
      <alignment horizontal="center" vertical="center" wrapText="1"/>
      <protection locked="0"/>
    </xf>
    <xf numFmtId="184" fontId="30" fillId="35" borderId="31" xfId="0" applyNumberFormat="1" applyFont="1" applyFill="1" applyBorder="1" applyAlignment="1" applyProtection="1">
      <alignment horizontal="center" vertical="center" wrapText="1"/>
      <protection locked="0"/>
    </xf>
    <xf numFmtId="0" fontId="22" fillId="0" borderId="45" xfId="0" applyFont="1" applyBorder="1" applyAlignment="1">
      <alignment horizontal="left" vertical="top" wrapText="1" shrinkToFit="1"/>
    </xf>
    <xf numFmtId="0" fontId="22" fillId="0" borderId="57" xfId="0" applyFont="1" applyBorder="1" applyAlignment="1">
      <alignment horizontal="left" vertical="top" wrapText="1" shrinkToFit="1"/>
    </xf>
    <xf numFmtId="0" fontId="27" fillId="35" borderId="30" xfId="0" applyFont="1" applyFill="1" applyBorder="1" applyAlignment="1" applyProtection="1">
      <alignment horizontal="center" vertical="center" wrapText="1"/>
      <protection locked="0"/>
    </xf>
    <xf numFmtId="0" fontId="27" fillId="35" borderId="50" xfId="0" applyFont="1" applyFill="1" applyBorder="1" applyAlignment="1" applyProtection="1">
      <alignment horizontal="center" vertical="center" wrapText="1"/>
      <protection locked="0"/>
    </xf>
    <xf numFmtId="0" fontId="41" fillId="0" borderId="96" xfId="0" applyFont="1" applyBorder="1" applyAlignment="1">
      <alignment horizontal="left" vertical="center" wrapText="1"/>
    </xf>
    <xf numFmtId="0" fontId="41" fillId="0" borderId="50" xfId="0" applyFont="1" applyBorder="1" applyAlignment="1">
      <alignment horizontal="left" vertical="center" wrapText="1"/>
    </xf>
    <xf numFmtId="0" fontId="41" fillId="0" borderId="31" xfId="0" applyFont="1" applyBorder="1" applyAlignment="1">
      <alignment horizontal="left" vertical="center" wrapText="1"/>
    </xf>
    <xf numFmtId="0" fontId="23" fillId="0" borderId="1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6" xfId="0" applyFont="1" applyBorder="1" applyAlignment="1">
      <alignment horizontal="center" vertical="center" wrapText="1"/>
    </xf>
    <xf numFmtId="0" fontId="30" fillId="0" borderId="12" xfId="0" applyFont="1" applyBorder="1" applyAlignment="1">
      <alignment horizontal="left" vertical="center" wrapText="1"/>
    </xf>
    <xf numFmtId="0" fontId="30" fillId="0" borderId="62" xfId="0" applyFont="1" applyBorder="1" applyAlignment="1">
      <alignment horizontal="left" vertical="center" wrapText="1"/>
    </xf>
    <xf numFmtId="0" fontId="27" fillId="0" borderId="12" xfId="0" applyFont="1" applyBorder="1" applyAlignment="1">
      <alignment horizontal="left" vertical="center" wrapText="1"/>
    </xf>
    <xf numFmtId="0" fontId="27" fillId="0" borderId="62" xfId="0" applyFont="1" applyBorder="1" applyAlignment="1">
      <alignment horizontal="left" vertical="center" wrapText="1"/>
    </xf>
    <xf numFmtId="0" fontId="30" fillId="0" borderId="12" xfId="0" applyFont="1" applyBorder="1" applyAlignment="1">
      <alignment horizontal="left" vertical="center"/>
    </xf>
    <xf numFmtId="0" fontId="30" fillId="0" borderId="62" xfId="0" applyFont="1" applyBorder="1" applyAlignment="1">
      <alignment horizontal="left" vertical="center"/>
    </xf>
    <xf numFmtId="0" fontId="21" fillId="0" borderId="0" xfId="0" applyFont="1" applyAlignment="1">
      <alignment horizontal="left" vertical="center" wrapText="1"/>
    </xf>
    <xf numFmtId="0" fontId="30" fillId="35" borderId="30" xfId="0" applyFont="1" applyFill="1" applyBorder="1" applyAlignment="1" applyProtection="1">
      <alignment horizontal="center" vertical="center"/>
      <protection locked="0"/>
    </xf>
    <xf numFmtId="0" fontId="30" fillId="35" borderId="50" xfId="0" applyFont="1" applyFill="1" applyBorder="1" applyAlignment="1" applyProtection="1">
      <alignment horizontal="center" vertical="center"/>
      <protection locked="0"/>
    </xf>
    <xf numFmtId="0" fontId="30" fillId="35" borderId="31" xfId="0" applyFont="1" applyFill="1" applyBorder="1" applyAlignment="1" applyProtection="1">
      <alignment horizontal="center" vertical="center"/>
      <protection locked="0"/>
    </xf>
    <xf numFmtId="0" fontId="24" fillId="0" borderId="88"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85" xfId="0" applyFont="1" applyBorder="1" applyAlignment="1">
      <alignment horizontal="center" vertical="center" wrapText="1"/>
    </xf>
    <xf numFmtId="49" fontId="30" fillId="35" borderId="30" xfId="0" quotePrefix="1" applyNumberFormat="1" applyFont="1" applyFill="1" applyBorder="1" applyAlignment="1" applyProtection="1">
      <alignment horizontal="center" vertical="center" wrapText="1"/>
      <protection locked="0"/>
    </xf>
    <xf numFmtId="49" fontId="30" fillId="35" borderId="98" xfId="0" quotePrefix="1" applyNumberFormat="1" applyFont="1" applyFill="1" applyBorder="1" applyAlignment="1" applyProtection="1">
      <alignment horizontal="center" vertical="center" wrapText="1"/>
      <protection locked="0"/>
    </xf>
    <xf numFmtId="176" fontId="24" fillId="0" borderId="10" xfId="0" applyNumberFormat="1" applyFont="1" applyBorder="1" applyAlignment="1">
      <alignment horizontal="center" vertical="center" wrapText="1"/>
    </xf>
    <xf numFmtId="176" fontId="24" fillId="33" borderId="10" xfId="0" applyNumberFormat="1" applyFont="1" applyFill="1" applyBorder="1" applyAlignment="1">
      <alignment horizontal="center" vertical="center" wrapText="1"/>
    </xf>
    <xf numFmtId="0" fontId="30" fillId="0" borderId="49" xfId="0" applyFont="1" applyBorder="1" applyAlignment="1">
      <alignment horizontal="left" vertical="center" wrapText="1" shrinkToFit="1"/>
    </xf>
    <xf numFmtId="0" fontId="30" fillId="0" borderId="57" xfId="0" applyFont="1" applyBorder="1" applyAlignment="1">
      <alignment horizontal="left" vertical="center" wrapText="1" shrinkToFit="1"/>
    </xf>
    <xf numFmtId="0" fontId="24" fillId="35" borderId="91" xfId="0" quotePrefix="1" applyFont="1" applyFill="1" applyBorder="1" applyAlignment="1" applyProtection="1">
      <alignment horizontal="center" vertical="center" wrapText="1"/>
      <protection locked="0"/>
    </xf>
    <xf numFmtId="0" fontId="24" fillId="35" borderId="63" xfId="0" quotePrefix="1" applyFont="1" applyFill="1" applyBorder="1" applyAlignment="1" applyProtection="1">
      <alignment horizontal="center" vertical="center" wrapText="1"/>
      <protection locked="0"/>
    </xf>
    <xf numFmtId="0" fontId="24" fillId="35" borderId="92" xfId="0" quotePrefix="1" applyFont="1" applyFill="1" applyBorder="1" applyAlignment="1" applyProtection="1">
      <alignment horizontal="center" vertical="center" wrapText="1"/>
      <protection locked="0"/>
    </xf>
    <xf numFmtId="0" fontId="25" fillId="35" borderId="91" xfId="0" quotePrefix="1" applyFont="1" applyFill="1" applyBorder="1" applyAlignment="1" applyProtection="1">
      <alignment horizontal="center" vertical="center" wrapText="1"/>
      <protection locked="0"/>
    </xf>
    <xf numFmtId="0" fontId="25" fillId="35" borderId="63" xfId="0" quotePrefix="1" applyFont="1" applyFill="1" applyBorder="1" applyAlignment="1" applyProtection="1">
      <alignment horizontal="center" vertical="center" wrapText="1"/>
      <protection locked="0"/>
    </xf>
    <xf numFmtId="0" fontId="25" fillId="35" borderId="92" xfId="0" quotePrefix="1" applyFont="1" applyFill="1" applyBorder="1" applyAlignment="1" applyProtection="1">
      <alignment horizontal="center" vertical="center" wrapText="1"/>
      <protection locked="0"/>
    </xf>
    <xf numFmtId="0" fontId="54" fillId="0" borderId="24" xfId="0" applyFont="1" applyBorder="1" applyAlignment="1">
      <alignment horizontal="center" vertical="center"/>
    </xf>
    <xf numFmtId="0" fontId="52" fillId="0" borderId="0" xfId="0" applyFont="1" applyAlignment="1">
      <alignment horizontal="justify" vertical="center" wrapText="1"/>
    </xf>
    <xf numFmtId="0" fontId="38" fillId="0" borderId="12" xfId="0" applyFont="1" applyBorder="1" applyAlignment="1">
      <alignment horizontal="center" vertical="center" textRotation="255"/>
    </xf>
    <xf numFmtId="0" fontId="38" fillId="0" borderId="10" xfId="0" applyFont="1" applyBorder="1" applyAlignment="1">
      <alignment horizontal="center" vertical="center" textRotation="255"/>
    </xf>
    <xf numFmtId="0" fontId="24" fillId="0" borderId="10" xfId="0" applyFont="1" applyBorder="1" applyAlignment="1">
      <alignment horizontal="left" vertical="center" wrapText="1"/>
    </xf>
    <xf numFmtId="181" fontId="27" fillId="33" borderId="10" xfId="0" applyNumberFormat="1" applyFont="1" applyFill="1" applyBorder="1" applyAlignment="1">
      <alignment horizontal="center" vertical="center" wrapText="1" shrinkToFit="1"/>
    </xf>
    <xf numFmtId="0" fontId="25" fillId="0" borderId="12" xfId="0" applyFont="1" applyBorder="1" applyAlignment="1">
      <alignment horizontal="left" vertical="center" wrapText="1"/>
    </xf>
    <xf numFmtId="0" fontId="25" fillId="0" borderId="11" xfId="0" applyFont="1" applyBorder="1" applyAlignment="1">
      <alignment horizontal="left" vertical="center" wrapText="1"/>
    </xf>
    <xf numFmtId="0" fontId="25" fillId="0" borderId="14" xfId="0" applyFont="1" applyBorder="1" applyAlignment="1">
      <alignment horizontal="left" vertical="center" wrapText="1"/>
    </xf>
    <xf numFmtId="0" fontId="25" fillId="0" borderId="16" xfId="0" applyFont="1" applyBorder="1" applyAlignment="1">
      <alignment horizontal="left" vertical="center" wrapText="1"/>
    </xf>
    <xf numFmtId="0" fontId="54" fillId="0" borderId="12" xfId="0" applyFont="1" applyBorder="1" applyAlignment="1">
      <alignment horizontal="left" vertical="center"/>
    </xf>
    <xf numFmtId="0" fontId="54" fillId="0" borderId="11" xfId="0" applyFont="1" applyBorder="1" applyAlignment="1">
      <alignment horizontal="left" vertical="center"/>
    </xf>
    <xf numFmtId="0" fontId="54" fillId="0" borderId="12" xfId="0" applyFont="1" applyBorder="1" applyAlignment="1">
      <alignment horizontal="left" vertical="center" wrapText="1"/>
    </xf>
    <xf numFmtId="0" fontId="54" fillId="0" borderId="11" xfId="0" applyFont="1" applyBorder="1" applyAlignment="1">
      <alignment horizontal="left" vertical="center" wrapText="1"/>
    </xf>
    <xf numFmtId="0" fontId="55" fillId="0" borderId="0" xfId="0" applyFont="1" applyAlignment="1">
      <alignment horizontal="left" vertical="top" wrapText="1"/>
    </xf>
    <xf numFmtId="0" fontId="55" fillId="0" borderId="22" xfId="0" applyFont="1" applyBorder="1" applyAlignment="1">
      <alignment horizontal="left" vertical="top" wrapText="1"/>
    </xf>
    <xf numFmtId="0" fontId="55" fillId="0" borderId="23" xfId="0" applyFont="1" applyBorder="1" applyAlignment="1">
      <alignment horizontal="left" vertical="top" wrapText="1"/>
    </xf>
    <xf numFmtId="0" fontId="55" fillId="0" borderId="13" xfId="0" applyFont="1" applyBorder="1" applyAlignment="1">
      <alignment horizontal="left" vertical="top" wrapText="1"/>
    </xf>
    <xf numFmtId="176" fontId="27" fillId="33" borderId="12" xfId="0" applyNumberFormat="1" applyFont="1" applyFill="1" applyBorder="1" applyAlignment="1">
      <alignment horizontal="center" vertical="center" wrapText="1"/>
    </xf>
    <xf numFmtId="176" fontId="27" fillId="33" borderId="14" xfId="0" applyNumberFormat="1" applyFont="1" applyFill="1" applyBorder="1" applyAlignment="1">
      <alignment horizontal="center" vertical="center" wrapText="1"/>
    </xf>
    <xf numFmtId="176" fontId="27" fillId="33" borderId="87" xfId="0" applyNumberFormat="1" applyFont="1" applyFill="1" applyBorder="1" applyAlignment="1">
      <alignment horizontal="center" vertical="center" wrapText="1"/>
    </xf>
    <xf numFmtId="0" fontId="27" fillId="0" borderId="18" xfId="0" applyFont="1" applyBorder="1" applyAlignment="1">
      <alignment horizontal="left" vertical="center" wrapText="1"/>
    </xf>
    <xf numFmtId="0" fontId="27" fillId="0" borderId="20" xfId="0" applyFont="1" applyBorder="1" applyAlignment="1">
      <alignment horizontal="left" vertical="center" wrapText="1"/>
    </xf>
    <xf numFmtId="0" fontId="76" fillId="0" borderId="18" xfId="0" applyFont="1" applyBorder="1" applyAlignment="1">
      <alignment horizontal="left" wrapText="1"/>
    </xf>
    <xf numFmtId="0" fontId="76" fillId="0" borderId="19" xfId="0" applyFont="1" applyBorder="1" applyAlignment="1">
      <alignment horizontal="left" wrapText="1"/>
    </xf>
    <xf numFmtId="0" fontId="76" fillId="0" borderId="78" xfId="0" applyFont="1" applyBorder="1" applyAlignment="1">
      <alignment horizontal="left" wrapText="1"/>
    </xf>
    <xf numFmtId="176" fontId="27" fillId="0" borderId="18" xfId="0" applyNumberFormat="1" applyFont="1" applyBorder="1" applyAlignment="1">
      <alignment horizontal="center" vertical="center" wrapText="1"/>
    </xf>
    <xf numFmtId="176" fontId="27" fillId="0" borderId="20" xfId="0" applyNumberFormat="1" applyFont="1" applyBorder="1" applyAlignment="1">
      <alignment horizontal="center" vertical="center" wrapText="1"/>
    </xf>
    <xf numFmtId="176" fontId="27" fillId="0" borderId="19" xfId="0" applyNumberFormat="1" applyFont="1" applyBorder="1" applyAlignment="1">
      <alignment horizontal="center" vertical="center" wrapText="1"/>
    </xf>
    <xf numFmtId="176" fontId="27" fillId="0" borderId="78" xfId="0" applyNumberFormat="1" applyFont="1" applyBorder="1" applyAlignment="1">
      <alignment horizontal="center" vertical="center" wrapText="1"/>
    </xf>
    <xf numFmtId="0" fontId="55" fillId="0" borderId="12" xfId="0" applyFont="1" applyBorder="1" applyAlignment="1">
      <alignment horizontal="left" vertical="center" wrapText="1"/>
    </xf>
    <xf numFmtId="0" fontId="55" fillId="0" borderId="11" xfId="0" applyFont="1" applyBorder="1" applyAlignment="1">
      <alignment horizontal="left" vertical="center" wrapText="1"/>
    </xf>
    <xf numFmtId="0" fontId="25" fillId="0" borderId="0" xfId="0" applyFont="1" applyAlignment="1">
      <alignment horizontal="right" vertical="center" wrapText="1"/>
    </xf>
    <xf numFmtId="0" fontId="25" fillId="0" borderId="0" xfId="0" applyFont="1" applyAlignment="1">
      <alignment horizontal="left" vertical="center" shrinkToFit="1"/>
    </xf>
    <xf numFmtId="0" fontId="23" fillId="0" borderId="10" xfId="0" applyFont="1" applyBorder="1" applyAlignment="1">
      <alignment horizontal="center" vertical="center" wrapText="1"/>
    </xf>
    <xf numFmtId="176" fontId="24" fillId="0" borderId="18" xfId="0" applyNumberFormat="1" applyFont="1" applyBorder="1" applyAlignment="1">
      <alignment horizontal="center" vertical="center" wrapText="1"/>
    </xf>
    <xf numFmtId="176" fontId="24" fillId="0" borderId="19" xfId="0" applyNumberFormat="1" applyFont="1" applyBorder="1" applyAlignment="1">
      <alignment horizontal="center" vertical="center" wrapText="1"/>
    </xf>
    <xf numFmtId="0" fontId="25" fillId="0" borderId="23" xfId="0" applyFont="1" applyBorder="1" applyAlignment="1">
      <alignment horizontal="right" vertical="center" wrapText="1"/>
    </xf>
    <xf numFmtId="0" fontId="30" fillId="0" borderId="89" xfId="0" applyFont="1" applyBorder="1" applyAlignment="1">
      <alignment horizontal="center" vertical="center"/>
    </xf>
    <xf numFmtId="0" fontId="30" fillId="0" borderId="93" xfId="0" applyFont="1" applyBorder="1" applyAlignment="1">
      <alignment horizontal="center" vertical="center"/>
    </xf>
    <xf numFmtId="0" fontId="30" fillId="0" borderId="90" xfId="0" applyFont="1" applyBorder="1" applyAlignment="1">
      <alignment horizontal="center" vertical="center"/>
    </xf>
    <xf numFmtId="0" fontId="24" fillId="36" borderId="83" xfId="0" applyFont="1" applyFill="1" applyBorder="1" applyAlignment="1" applyProtection="1">
      <alignment horizontal="center" vertical="center" wrapText="1"/>
      <protection locked="0"/>
    </xf>
    <xf numFmtId="0" fontId="24" fillId="36" borderId="84" xfId="0" applyFont="1" applyFill="1" applyBorder="1" applyAlignment="1" applyProtection="1">
      <alignment horizontal="center" vertical="center" wrapText="1"/>
      <protection locked="0"/>
    </xf>
    <xf numFmtId="0" fontId="24" fillId="36" borderId="85" xfId="0" applyFont="1" applyFill="1" applyBorder="1" applyAlignment="1" applyProtection="1">
      <alignment horizontal="center" vertical="center" wrapText="1"/>
      <protection locked="0"/>
    </xf>
    <xf numFmtId="0" fontId="27" fillId="0" borderId="12" xfId="0" quotePrefix="1" applyFont="1" applyBorder="1" applyAlignment="1">
      <alignment horizontal="left" vertical="center" wrapText="1"/>
    </xf>
    <xf numFmtId="0" fontId="27" fillId="0" borderId="24" xfId="0" quotePrefix="1" applyFont="1" applyBorder="1" applyAlignment="1">
      <alignment horizontal="left" vertical="center" wrapText="1"/>
    </xf>
    <xf numFmtId="0" fontId="55" fillId="0" borderId="17" xfId="0" applyFont="1" applyBorder="1" applyAlignment="1">
      <alignment horizontal="left" vertical="center" wrapText="1"/>
    </xf>
    <xf numFmtId="0" fontId="55" fillId="0" borderId="23" xfId="0" applyFont="1" applyBorder="1" applyAlignment="1">
      <alignment horizontal="left" vertical="center" wrapText="1"/>
    </xf>
    <xf numFmtId="0" fontId="24" fillId="0" borderId="12" xfId="0" applyFont="1" applyBorder="1" applyAlignment="1">
      <alignment horizontal="left" vertical="center" wrapText="1"/>
    </xf>
    <xf numFmtId="0" fontId="24" fillId="0" borderId="62" xfId="0" applyFont="1" applyBorder="1" applyAlignment="1">
      <alignment horizontal="left" vertical="center"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54" fillId="0" borderId="96" xfId="0" applyFont="1" applyBorder="1" applyAlignment="1">
      <alignment horizontal="center" vertical="center" wrapText="1"/>
    </xf>
    <xf numFmtId="0" fontId="54" fillId="0" borderId="98" xfId="0" applyFont="1" applyBorder="1" applyAlignment="1">
      <alignment horizontal="center" vertical="center" wrapText="1"/>
    </xf>
    <xf numFmtId="0" fontId="29" fillId="0" borderId="96" xfId="0" applyFont="1" applyBorder="1" applyAlignment="1">
      <alignment horizontal="right" vertical="center" wrapText="1"/>
    </xf>
    <xf numFmtId="0" fontId="29" fillId="0" borderId="50" xfId="0" applyFont="1" applyBorder="1" applyAlignment="1">
      <alignment horizontal="right" vertical="center" wrapText="1"/>
    </xf>
    <xf numFmtId="0" fontId="24" fillId="0" borderId="14"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4" fillId="0" borderId="13" xfId="0" applyFont="1" applyBorder="1" applyAlignment="1">
      <alignment vertical="center" wrapText="1"/>
    </xf>
    <xf numFmtId="176" fontId="24" fillId="0" borderId="20" xfId="0" applyNumberFormat="1" applyFont="1" applyBorder="1" applyAlignment="1">
      <alignment horizontal="center" vertical="center" wrapText="1"/>
    </xf>
    <xf numFmtId="176" fontId="24" fillId="33" borderId="18" xfId="0" applyNumberFormat="1" applyFont="1" applyFill="1" applyBorder="1" applyAlignment="1">
      <alignment horizontal="center" vertical="center" wrapText="1"/>
    </xf>
    <xf numFmtId="176" fontId="24" fillId="33" borderId="20" xfId="0" applyNumberFormat="1" applyFont="1" applyFill="1" applyBorder="1" applyAlignment="1">
      <alignment horizontal="center" vertical="center" wrapText="1"/>
    </xf>
    <xf numFmtId="0" fontId="38" fillId="0" borderId="20" xfId="0" applyFont="1" applyBorder="1" applyAlignment="1">
      <alignment horizontal="center" vertical="center" textRotation="255"/>
    </xf>
    <xf numFmtId="0" fontId="22" fillId="35" borderId="44" xfId="0" applyFont="1" applyFill="1" applyBorder="1" applyAlignment="1" applyProtection="1">
      <alignment horizontal="left" vertical="center" wrapText="1" shrinkToFit="1"/>
      <protection locked="0"/>
    </xf>
    <xf numFmtId="0" fontId="22" fillId="35" borderId="45" xfId="0" applyFont="1" applyFill="1" applyBorder="1" applyAlignment="1" applyProtection="1">
      <alignment horizontal="left" vertical="center" wrapText="1" shrinkToFit="1"/>
      <protection locked="0"/>
    </xf>
    <xf numFmtId="0" fontId="22" fillId="35" borderId="46" xfId="0" applyFont="1" applyFill="1" applyBorder="1" applyAlignment="1" applyProtection="1">
      <alignment horizontal="left" vertical="center" wrapText="1" shrinkToFit="1"/>
      <protection locked="0"/>
    </xf>
    <xf numFmtId="0" fontId="38" fillId="0" borderId="18" xfId="0" applyFont="1" applyBorder="1" applyAlignment="1">
      <alignment horizontal="center" vertical="center" textRotation="255"/>
    </xf>
    <xf numFmtId="0" fontId="38" fillId="0" borderId="19" xfId="0" applyFont="1" applyBorder="1" applyAlignment="1">
      <alignment horizontal="center" vertical="center" textRotation="255"/>
    </xf>
    <xf numFmtId="0" fontId="38" fillId="0" borderId="25" xfId="0" applyFont="1" applyBorder="1" applyAlignment="1">
      <alignment horizontal="center" vertical="center" textRotation="255"/>
    </xf>
    <xf numFmtId="177" fontId="24" fillId="33" borderId="18" xfId="0" applyNumberFormat="1" applyFont="1" applyFill="1" applyBorder="1" applyAlignment="1">
      <alignment horizontal="center" vertical="center" wrapText="1"/>
    </xf>
    <xf numFmtId="177" fontId="24" fillId="33" borderId="19" xfId="0" applyNumberFormat="1" applyFont="1" applyFill="1" applyBorder="1" applyAlignment="1">
      <alignment horizontal="center" vertical="center" wrapText="1"/>
    </xf>
    <xf numFmtId="0" fontId="24" fillId="0" borderId="18" xfId="0" applyFont="1" applyBorder="1" applyAlignment="1">
      <alignment horizontal="left" vertical="center" wrapText="1"/>
    </xf>
    <xf numFmtId="0" fontId="27" fillId="0" borderId="10" xfId="0" applyFont="1" applyBorder="1" applyAlignment="1">
      <alignment horizontal="left" vertical="center" wrapText="1"/>
    </xf>
    <xf numFmtId="0" fontId="41" fillId="0" borderId="16" xfId="0" applyFont="1" applyBorder="1" applyAlignment="1">
      <alignment horizontal="left" vertical="center" wrapText="1"/>
    </xf>
    <xf numFmtId="0" fontId="45" fillId="0" borderId="19" xfId="0" applyFont="1" applyBorder="1" applyAlignment="1">
      <alignment horizontal="left" vertical="center" wrapText="1"/>
    </xf>
    <xf numFmtId="0" fontId="27" fillId="0" borderId="11" xfId="0" applyFont="1" applyBorder="1" applyAlignment="1">
      <alignment horizontal="left" vertical="center" wrapText="1"/>
    </xf>
    <xf numFmtId="0" fontId="22" fillId="0" borderId="45" xfId="0" applyFont="1" applyBorder="1" applyAlignment="1">
      <alignment horizontal="left" vertical="center" wrapText="1" shrinkToFit="1"/>
    </xf>
    <xf numFmtId="0" fontId="22" fillId="0" borderId="57" xfId="0" applyFont="1" applyBorder="1" applyAlignment="1">
      <alignment horizontal="left" vertical="center" wrapText="1" shrinkToFit="1"/>
    </xf>
    <xf numFmtId="49" fontId="30" fillId="35" borderId="50" xfId="0" quotePrefix="1" applyNumberFormat="1" applyFont="1" applyFill="1" applyBorder="1" applyAlignment="1" applyProtection="1">
      <alignment horizontal="center" vertical="center" wrapText="1"/>
      <protection locked="0"/>
    </xf>
    <xf numFmtId="0" fontId="30" fillId="35" borderId="30" xfId="0" applyFont="1" applyFill="1" applyBorder="1" applyAlignment="1" applyProtection="1">
      <alignment horizontal="center" vertical="center" wrapText="1"/>
      <protection locked="0"/>
    </xf>
    <xf numFmtId="0" fontId="30" fillId="35" borderId="50" xfId="0" applyFont="1" applyFill="1" applyBorder="1" applyAlignment="1" applyProtection="1">
      <alignment horizontal="center" vertical="center" wrapText="1"/>
      <protection locked="0"/>
    </xf>
    <xf numFmtId="0" fontId="30" fillId="35" borderId="31" xfId="0" applyFont="1" applyFill="1" applyBorder="1" applyAlignment="1" applyProtection="1">
      <alignment horizontal="center" vertical="center" wrapText="1"/>
      <protection locked="0"/>
    </xf>
    <xf numFmtId="0" fontId="24" fillId="35" borderId="30" xfId="0" applyFont="1" applyFill="1" applyBorder="1" applyAlignment="1" applyProtection="1">
      <alignment horizontal="center" vertical="center" wrapText="1"/>
      <protection locked="0"/>
    </xf>
    <xf numFmtId="0" fontId="24" fillId="35" borderId="50" xfId="0" applyFont="1" applyFill="1" applyBorder="1" applyAlignment="1" applyProtection="1">
      <alignment horizontal="center" vertical="center" wrapText="1"/>
      <protection locked="0"/>
    </xf>
    <xf numFmtId="0" fontId="24" fillId="35" borderId="31" xfId="0" applyFont="1" applyFill="1" applyBorder="1" applyAlignment="1" applyProtection="1">
      <alignment horizontal="center" vertical="center" wrapText="1"/>
      <protection locked="0"/>
    </xf>
    <xf numFmtId="0" fontId="25" fillId="0" borderId="20" xfId="0" applyFont="1" applyBorder="1" applyAlignment="1">
      <alignment horizontal="left" vertical="center" wrapText="1"/>
    </xf>
    <xf numFmtId="0" fontId="27" fillId="0" borderId="73" xfId="0" applyFont="1" applyBorder="1" applyAlignment="1">
      <alignment horizontal="left" wrapText="1"/>
    </xf>
    <xf numFmtId="0" fontId="27" fillId="0" borderId="19" xfId="0" applyFont="1" applyBorder="1" applyAlignment="1">
      <alignment horizontal="left" wrapText="1"/>
    </xf>
    <xf numFmtId="0" fontId="27" fillId="0" borderId="20" xfId="0" applyFont="1" applyBorder="1" applyAlignment="1">
      <alignment horizontal="left" wrapText="1"/>
    </xf>
    <xf numFmtId="0" fontId="27" fillId="0" borderId="25" xfId="0" applyFont="1" applyBorder="1" applyAlignment="1">
      <alignment horizontal="left" vertical="center" wrapText="1"/>
    </xf>
    <xf numFmtId="0" fontId="27" fillId="0" borderId="0" xfId="0" applyFont="1" applyAlignment="1">
      <alignment horizontal="left" vertical="center" wrapText="1"/>
    </xf>
    <xf numFmtId="0" fontId="27" fillId="0" borderId="22" xfId="0" applyFont="1" applyBorder="1" applyAlignment="1">
      <alignment horizontal="left" vertical="center" wrapText="1"/>
    </xf>
    <xf numFmtId="0" fontId="30" fillId="0" borderId="24" xfId="0" applyFont="1" applyBorder="1" applyAlignment="1">
      <alignment horizontal="left" vertical="center" wrapText="1"/>
    </xf>
    <xf numFmtId="0" fontId="27" fillId="0" borderId="24" xfId="0" applyFont="1" applyBorder="1" applyAlignment="1">
      <alignment horizontal="left" vertical="center" wrapText="1"/>
    </xf>
    <xf numFmtId="0" fontId="25" fillId="36" borderId="91" xfId="0" applyFont="1" applyFill="1" applyBorder="1" applyAlignment="1" applyProtection="1">
      <alignment horizontal="left" vertical="center" wrapText="1"/>
      <protection locked="0"/>
    </xf>
    <xf numFmtId="0" fontId="25" fillId="36" borderId="63" xfId="0" applyFont="1" applyFill="1" applyBorder="1" applyAlignment="1" applyProtection="1">
      <alignment horizontal="left" vertical="center" wrapText="1"/>
      <protection locked="0"/>
    </xf>
    <xf numFmtId="0" fontId="25" fillId="36" borderId="92" xfId="0" applyFont="1" applyFill="1" applyBorder="1" applyAlignment="1" applyProtection="1">
      <alignment horizontal="left" vertical="center" wrapText="1"/>
      <protection locked="0"/>
    </xf>
    <xf numFmtId="0" fontId="25" fillId="0" borderId="24" xfId="0" applyFont="1" applyBorder="1" applyAlignment="1">
      <alignment horizontal="left" vertical="center" wrapText="1"/>
    </xf>
    <xf numFmtId="176" fontId="27" fillId="33" borderId="18" xfId="0" applyNumberFormat="1" applyFont="1" applyFill="1" applyBorder="1" applyAlignment="1">
      <alignment horizontal="center" vertical="center" wrapText="1"/>
    </xf>
    <xf numFmtId="176" fontId="27" fillId="33" borderId="20" xfId="0" applyNumberFormat="1" applyFont="1" applyFill="1" applyBorder="1" applyAlignment="1">
      <alignment horizontal="center" vertical="center" wrapText="1"/>
    </xf>
    <xf numFmtId="0" fontId="38" fillId="0" borderId="72" xfId="0" applyFont="1" applyBorder="1" applyAlignment="1">
      <alignment horizontal="center" vertical="center" textRotation="255"/>
    </xf>
    <xf numFmtId="0" fontId="38" fillId="0" borderId="76" xfId="0" applyFont="1" applyBorder="1" applyAlignment="1">
      <alignment horizontal="center" vertical="center" textRotation="255"/>
    </xf>
    <xf numFmtId="0" fontId="38" fillId="0" borderId="77" xfId="0" applyFont="1" applyBorder="1" applyAlignment="1">
      <alignment horizontal="center" vertical="center" textRotation="255"/>
    </xf>
    <xf numFmtId="0" fontId="55" fillId="0" borderId="24" xfId="0" applyFont="1" applyBorder="1" applyAlignment="1">
      <alignment horizontal="left" vertical="center" wrapText="1"/>
    </xf>
    <xf numFmtId="0" fontId="55" fillId="0" borderId="62" xfId="0" applyFont="1" applyBorder="1" applyAlignment="1">
      <alignment horizontal="left" vertical="center" wrapText="1"/>
    </xf>
    <xf numFmtId="0" fontId="49" fillId="0" borderId="24" xfId="0" applyFont="1" applyBorder="1" applyAlignment="1">
      <alignment horizontal="center" vertical="center" wrapText="1" shrinkToFit="1"/>
    </xf>
    <xf numFmtId="0" fontId="49" fillId="0" borderId="23" xfId="0" applyFont="1" applyBorder="1" applyAlignment="1">
      <alignment horizontal="center" vertical="center" wrapText="1" shrinkToFit="1"/>
    </xf>
    <xf numFmtId="176" fontId="27" fillId="33" borderId="73" xfId="0" applyNumberFormat="1" applyFont="1" applyFill="1" applyBorder="1" applyAlignment="1">
      <alignment horizontal="center" vertical="center" wrapText="1"/>
    </xf>
    <xf numFmtId="176" fontId="27" fillId="33" borderId="19" xfId="0" applyNumberFormat="1" applyFont="1" applyFill="1" applyBorder="1" applyAlignment="1">
      <alignment horizontal="center" vertical="center" wrapText="1"/>
    </xf>
    <xf numFmtId="176" fontId="27" fillId="33" borderId="17" xfId="0" applyNumberFormat="1" applyFont="1" applyFill="1" applyBorder="1" applyAlignment="1">
      <alignment horizontal="center" vertical="center" wrapText="1"/>
    </xf>
    <xf numFmtId="0" fontId="24" fillId="0" borderId="14" xfId="0" applyFont="1" applyBorder="1" applyAlignment="1">
      <alignment horizontal="left" vertical="center" wrapText="1"/>
    </xf>
    <xf numFmtId="0" fontId="24" fillId="0" borderId="21" xfId="0" applyFont="1" applyBorder="1" applyAlignment="1">
      <alignment horizontal="left" vertical="center" wrapText="1"/>
    </xf>
    <xf numFmtId="0" fontId="24" fillId="0" borderId="71" xfId="0" applyFont="1" applyBorder="1" applyAlignment="1">
      <alignment horizontal="left" vertical="center" wrapText="1"/>
    </xf>
    <xf numFmtId="0" fontId="24" fillId="0" borderId="24" xfId="0" applyFont="1" applyBorder="1" applyAlignment="1">
      <alignment horizontal="left" vertical="center" wrapText="1"/>
    </xf>
    <xf numFmtId="0" fontId="55" fillId="0" borderId="14" xfId="0" applyFont="1" applyBorder="1" applyAlignment="1">
      <alignment horizontal="left" vertical="center" wrapText="1"/>
    </xf>
    <xf numFmtId="0" fontId="55" fillId="0" borderId="25" xfId="0" applyFont="1" applyBorder="1" applyAlignment="1">
      <alignment horizontal="left" vertical="center" wrapText="1"/>
    </xf>
    <xf numFmtId="0" fontId="55" fillId="0" borderId="21" xfId="0" applyFont="1" applyBorder="1" applyAlignment="1">
      <alignment horizontal="left" vertical="center" wrapText="1"/>
    </xf>
    <xf numFmtId="0" fontId="55" fillId="0" borderId="71" xfId="0" applyFont="1" applyBorder="1" applyAlignment="1">
      <alignment horizontal="left" vertical="center" wrapText="1"/>
    </xf>
    <xf numFmtId="177" fontId="27" fillId="0" borderId="107" xfId="0" applyNumberFormat="1" applyFont="1" applyBorder="1" applyAlignment="1">
      <alignment horizontal="left" vertical="center" wrapText="1"/>
    </xf>
    <xf numFmtId="177" fontId="27" fillId="0" borderId="18" xfId="0" applyNumberFormat="1" applyFont="1" applyBorder="1" applyAlignment="1">
      <alignment horizontal="left" vertical="center" wrapText="1"/>
    </xf>
    <xf numFmtId="176" fontId="27" fillId="0" borderId="73" xfId="0" applyNumberFormat="1" applyFont="1" applyBorder="1" applyAlignment="1">
      <alignment horizontal="center" vertical="center" wrapText="1"/>
    </xf>
    <xf numFmtId="181" fontId="20" fillId="0" borderId="18" xfId="0" applyNumberFormat="1" applyFont="1" applyBorder="1" applyAlignment="1">
      <alignment horizontal="right" vertical="center"/>
    </xf>
    <xf numFmtId="181" fontId="20" fillId="0" borderId="55" xfId="0" applyNumberFormat="1" applyFont="1" applyBorder="1" applyAlignment="1">
      <alignment horizontal="right" vertical="center"/>
    </xf>
    <xf numFmtId="180" fontId="20" fillId="38" borderId="61" xfId="0" applyNumberFormat="1" applyFont="1" applyFill="1" applyBorder="1" applyAlignment="1">
      <alignment horizontal="right" vertical="center"/>
    </xf>
    <xf numFmtId="180" fontId="20" fillId="38" borderId="115" xfId="0" applyNumberFormat="1" applyFont="1" applyFill="1" applyBorder="1" applyAlignment="1">
      <alignment horizontal="right" vertical="center"/>
    </xf>
    <xf numFmtId="180" fontId="20" fillId="38" borderId="116" xfId="0" applyNumberFormat="1" applyFont="1" applyFill="1" applyBorder="1" applyAlignment="1">
      <alignment horizontal="right" vertical="center"/>
    </xf>
    <xf numFmtId="0" fontId="55" fillId="0" borderId="103" xfId="0" applyFont="1" applyBorder="1" applyAlignment="1">
      <alignment horizontal="left" vertical="center" wrapText="1"/>
    </xf>
    <xf numFmtId="0" fontId="55" fillId="0" borderId="104" xfId="0" applyFont="1" applyBorder="1" applyAlignment="1">
      <alignment horizontal="left" vertical="center" wrapText="1"/>
    </xf>
    <xf numFmtId="0" fontId="55" fillId="0" borderId="74" xfId="0" applyFont="1" applyBorder="1" applyAlignment="1">
      <alignment horizontal="left" vertical="center" wrapText="1"/>
    </xf>
    <xf numFmtId="0" fontId="55" fillId="0" borderId="86" xfId="0" applyFont="1" applyBorder="1" applyAlignment="1">
      <alignment horizontal="left" vertical="center" wrapText="1"/>
    </xf>
    <xf numFmtId="0" fontId="55" fillId="0" borderId="75" xfId="0" applyFont="1" applyBorder="1" applyAlignment="1">
      <alignment horizontal="left" vertical="center" wrapText="1"/>
    </xf>
    <xf numFmtId="180" fontId="20" fillId="38" borderId="49" xfId="0" applyNumberFormat="1" applyFont="1" applyFill="1" applyBorder="1" applyAlignment="1">
      <alignment horizontal="right" vertical="center"/>
    </xf>
    <xf numFmtId="180" fontId="20" fillId="38" borderId="57" xfId="0" applyNumberFormat="1" applyFont="1" applyFill="1" applyBorder="1" applyAlignment="1">
      <alignment horizontal="right" vertical="center"/>
    </xf>
    <xf numFmtId="180" fontId="20" fillId="38" borderId="45" xfId="0" applyNumberFormat="1" applyFont="1" applyFill="1" applyBorder="1" applyAlignment="1">
      <alignment horizontal="right" vertical="center"/>
    </xf>
    <xf numFmtId="180" fontId="20" fillId="38" borderId="46" xfId="0" applyNumberFormat="1" applyFont="1" applyFill="1" applyBorder="1" applyAlignment="1">
      <alignment horizontal="right" vertical="center"/>
    </xf>
    <xf numFmtId="0" fontId="24" fillId="35" borderId="44" xfId="0" applyFont="1" applyFill="1" applyBorder="1" applyAlignment="1" applyProtection="1">
      <alignment horizontal="center" vertical="center" shrinkToFit="1"/>
      <protection locked="0"/>
    </xf>
    <xf numFmtId="0" fontId="24" fillId="35" borderId="45" xfId="0" applyFont="1" applyFill="1" applyBorder="1" applyAlignment="1" applyProtection="1">
      <alignment horizontal="center" vertical="center" shrinkToFit="1"/>
      <protection locked="0"/>
    </xf>
    <xf numFmtId="0" fontId="24" fillId="35" borderId="46" xfId="0" applyFont="1" applyFill="1" applyBorder="1" applyAlignment="1" applyProtection="1">
      <alignment horizontal="center" vertical="center" shrinkToFit="1"/>
      <protection locked="0"/>
    </xf>
    <xf numFmtId="0" fontId="20" fillId="0" borderId="18" xfId="0" applyFont="1" applyBorder="1" applyAlignment="1">
      <alignment horizontal="right" vertical="center"/>
    </xf>
    <xf numFmtId="0" fontId="20" fillId="0" borderId="20" xfId="0" applyFont="1" applyBorder="1" applyAlignment="1">
      <alignment horizontal="right" vertical="center"/>
    </xf>
    <xf numFmtId="0" fontId="20" fillId="0" borderId="19" xfId="0" applyFont="1" applyBorder="1" applyAlignment="1">
      <alignment horizontal="right" vertical="center"/>
    </xf>
    <xf numFmtId="0" fontId="24" fillId="35" borderId="30" xfId="0" applyFont="1" applyFill="1" applyBorder="1" applyAlignment="1" applyProtection="1">
      <alignment horizontal="center" vertical="center" shrinkToFit="1"/>
      <protection locked="0"/>
    </xf>
    <xf numFmtId="0" fontId="24" fillId="35" borderId="50" xfId="0" applyFont="1" applyFill="1" applyBorder="1" applyAlignment="1" applyProtection="1">
      <alignment horizontal="center" vertical="center" shrinkToFit="1"/>
      <protection locked="0"/>
    </xf>
    <xf numFmtId="0" fontId="24" fillId="35" borderId="31" xfId="0" applyFont="1" applyFill="1" applyBorder="1" applyAlignment="1" applyProtection="1">
      <alignment horizontal="center" vertical="center" shrinkToFit="1"/>
      <protection locked="0"/>
    </xf>
    <xf numFmtId="0" fontId="24" fillId="36" borderId="30" xfId="0" applyFont="1" applyFill="1" applyBorder="1" applyAlignment="1" applyProtection="1">
      <alignment horizontal="center" vertical="center" wrapText="1"/>
      <protection locked="0"/>
    </xf>
    <xf numFmtId="0" fontId="24" fillId="36" borderId="50" xfId="0" applyFont="1" applyFill="1" applyBorder="1" applyAlignment="1" applyProtection="1">
      <alignment horizontal="center" vertical="center" wrapText="1"/>
      <protection locked="0"/>
    </xf>
    <xf numFmtId="0" fontId="24" fillId="36" borderId="31" xfId="0" applyFont="1" applyFill="1" applyBorder="1" applyAlignment="1" applyProtection="1">
      <alignment horizontal="center" vertical="center" wrapText="1"/>
      <protection locked="0"/>
    </xf>
    <xf numFmtId="0" fontId="30" fillId="0" borderId="25" xfId="0" applyFont="1" applyBorder="1" applyAlignment="1">
      <alignment horizontal="center" vertical="center"/>
    </xf>
    <xf numFmtId="0" fontId="30" fillId="0" borderId="0" xfId="0" applyFont="1" applyAlignment="1">
      <alignment horizontal="center" vertical="center"/>
    </xf>
    <xf numFmtId="0" fontId="30" fillId="0" borderId="22" xfId="0" applyFont="1" applyBorder="1" applyAlignment="1">
      <alignment horizontal="center" vertical="center"/>
    </xf>
    <xf numFmtId="0" fontId="30" fillId="0" borderId="17" xfId="0" applyFont="1" applyBorder="1" applyAlignment="1">
      <alignment horizontal="center" vertical="center"/>
    </xf>
    <xf numFmtId="0" fontId="30" fillId="0" borderId="23"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left" vertical="center" wrapText="1"/>
    </xf>
    <xf numFmtId="0" fontId="30" fillId="0" borderId="21" xfId="0" applyFont="1" applyBorder="1" applyAlignment="1">
      <alignment horizontal="left" vertical="center" wrapText="1"/>
    </xf>
    <xf numFmtId="0" fontId="54" fillId="0" borderId="24" xfId="0" applyFont="1" applyBorder="1" applyAlignment="1">
      <alignment horizontal="left" vertical="center" wrapText="1"/>
    </xf>
    <xf numFmtId="0" fontId="55" fillId="0" borderId="24" xfId="0" applyFont="1" applyBorder="1" applyAlignment="1">
      <alignment horizontal="center" vertical="center" wrapText="1"/>
    </xf>
    <xf numFmtId="0" fontId="55" fillId="0" borderId="24" xfId="0" applyFont="1" applyBorder="1" applyAlignment="1">
      <alignment horizontal="center" vertical="center"/>
    </xf>
    <xf numFmtId="0" fontId="54" fillId="0" borderId="14" xfId="0" applyFont="1" applyBorder="1" applyAlignment="1">
      <alignment horizontal="left" vertical="center"/>
    </xf>
    <xf numFmtId="0" fontId="54" fillId="0" borderId="16" xfId="0" applyFont="1" applyBorder="1" applyAlignment="1">
      <alignment horizontal="left" vertical="center"/>
    </xf>
    <xf numFmtId="0" fontId="55" fillId="0" borderId="0" xfId="0" applyFont="1" applyAlignment="1">
      <alignment horizontal="justify" vertical="center" wrapText="1"/>
    </xf>
    <xf numFmtId="0" fontId="25" fillId="0" borderId="0" xfId="0" applyFont="1" applyAlignment="1">
      <alignment horizontal="justify" wrapText="1"/>
    </xf>
    <xf numFmtId="0" fontId="47" fillId="0" borderId="18" xfId="0" applyFont="1" applyBorder="1" applyAlignment="1">
      <alignment horizontal="center" vertical="center" textRotation="255" wrapText="1"/>
    </xf>
    <xf numFmtId="0" fontId="47" fillId="0" borderId="19" xfId="0" applyFont="1" applyBorder="1" applyAlignment="1">
      <alignment horizontal="center" vertical="center" textRotation="255" wrapText="1"/>
    </xf>
    <xf numFmtId="0" fontId="47" fillId="0" borderId="20" xfId="0" applyFont="1" applyBorder="1" applyAlignment="1">
      <alignment horizontal="center" vertical="center" textRotation="255" wrapText="1"/>
    </xf>
    <xf numFmtId="0" fontId="24" fillId="0" borderId="20" xfId="0" applyFont="1" applyBorder="1" applyAlignment="1">
      <alignment horizontal="left" vertical="center" wrapText="1"/>
    </xf>
    <xf numFmtId="0" fontId="24" fillId="0" borderId="19" xfId="0" applyFont="1" applyBorder="1" applyAlignment="1">
      <alignment horizontal="left" vertical="center" wrapText="1"/>
    </xf>
    <xf numFmtId="176" fontId="24" fillId="33" borderId="14" xfId="0" applyNumberFormat="1" applyFont="1" applyFill="1" applyBorder="1" applyAlignment="1">
      <alignment horizontal="center" vertical="center" wrapText="1"/>
    </xf>
    <xf numFmtId="176" fontId="24" fillId="33" borderId="25" xfId="0" applyNumberFormat="1" applyFont="1" applyFill="1" applyBorder="1" applyAlignment="1">
      <alignment horizontal="center" vertical="center" wrapText="1"/>
    </xf>
    <xf numFmtId="176" fontId="24" fillId="33" borderId="17" xfId="0" applyNumberFormat="1" applyFont="1" applyFill="1" applyBorder="1" applyAlignment="1">
      <alignment horizontal="center" vertical="center" wrapText="1"/>
    </xf>
    <xf numFmtId="0" fontId="24" fillId="0" borderId="25" xfId="0" applyFont="1" applyBorder="1" applyAlignment="1">
      <alignment horizontal="center" vertical="center" wrapText="1"/>
    </xf>
    <xf numFmtId="0" fontId="24" fillId="0" borderId="0" xfId="0" applyFont="1" applyAlignment="1">
      <alignment horizontal="center" vertical="center" wrapText="1"/>
    </xf>
    <xf numFmtId="0" fontId="24" fillId="0" borderId="94" xfId="0" applyFont="1" applyBorder="1" applyAlignment="1">
      <alignment horizontal="center" vertical="center" wrapText="1"/>
    </xf>
    <xf numFmtId="0" fontId="24" fillId="0" borderId="16" xfId="0" applyFont="1" applyBorder="1" applyAlignment="1">
      <alignment horizontal="left" vertical="center" wrapText="1"/>
    </xf>
    <xf numFmtId="0" fontId="24" fillId="0" borderId="25" xfId="0" applyFont="1" applyBorder="1" applyAlignment="1">
      <alignment horizontal="left" vertical="center" wrapText="1"/>
    </xf>
    <xf numFmtId="0" fontId="24" fillId="0" borderId="22" xfId="0" applyFont="1" applyBorder="1" applyAlignment="1">
      <alignment horizontal="left" vertical="center" wrapText="1"/>
    </xf>
    <xf numFmtId="0" fontId="24" fillId="0" borderId="17" xfId="0" applyFont="1" applyBorder="1" applyAlignment="1">
      <alignment horizontal="left" vertical="center" wrapText="1"/>
    </xf>
    <xf numFmtId="0" fontId="24"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6" xfId="0" applyFont="1" applyBorder="1" applyAlignment="1">
      <alignment horizontal="left" vertical="center" wrapText="1"/>
    </xf>
    <xf numFmtId="0" fontId="24" fillId="36" borderId="58" xfId="0" applyFont="1" applyFill="1" applyBorder="1" applyAlignment="1" applyProtection="1">
      <alignment horizontal="center" vertical="center" wrapText="1"/>
      <protection locked="0"/>
    </xf>
    <xf numFmtId="0" fontId="24" fillId="36" borderId="79" xfId="0" applyFont="1" applyFill="1" applyBorder="1" applyAlignment="1" applyProtection="1">
      <alignment horizontal="center" vertical="center" wrapText="1"/>
      <protection locked="0"/>
    </xf>
    <xf numFmtId="0" fontId="24" fillId="36" borderId="82" xfId="0" applyFont="1" applyFill="1" applyBorder="1" applyAlignment="1" applyProtection="1">
      <alignment horizontal="center" vertical="center" wrapText="1"/>
      <protection locked="0"/>
    </xf>
    <xf numFmtId="0" fontId="67" fillId="0" borderId="0" xfId="0" applyFont="1" applyAlignment="1">
      <alignment horizontal="center" vertical="center"/>
    </xf>
    <xf numFmtId="58" fontId="68" fillId="0" borderId="0" xfId="0" applyNumberFormat="1" applyFont="1" applyAlignment="1">
      <alignment horizontal="right" vertical="center" indent="1"/>
    </xf>
    <xf numFmtId="0" fontId="69" fillId="0" borderId="0" xfId="0" applyFont="1" applyAlignment="1">
      <alignment horizontal="left" vertical="center" shrinkToFit="1"/>
    </xf>
    <xf numFmtId="0" fontId="69" fillId="0" borderId="0" xfId="0" applyFont="1" applyAlignment="1">
      <alignment horizontal="left" wrapText="1" shrinkToFit="1"/>
    </xf>
    <xf numFmtId="0" fontId="69" fillId="0" borderId="0" xfId="0" applyFont="1" applyAlignment="1">
      <alignment horizontal="left" indent="7"/>
    </xf>
    <xf numFmtId="0" fontId="69" fillId="0" borderId="0" xfId="0" applyFont="1" applyAlignment="1">
      <alignment horizontal="left" shrinkToFit="1"/>
    </xf>
    <xf numFmtId="0" fontId="22" fillId="35" borderId="44" xfId="0" applyFont="1" applyFill="1" applyBorder="1" applyAlignment="1" applyProtection="1">
      <alignment horizontal="center" vertical="center" wrapText="1" shrinkToFit="1"/>
      <protection locked="0"/>
    </xf>
    <xf numFmtId="0" fontId="22" fillId="35" borderId="46" xfId="0" applyFont="1" applyFill="1" applyBorder="1" applyAlignment="1" applyProtection="1">
      <alignment horizontal="center" vertical="center" wrapText="1" shrinkToFit="1"/>
      <protection locked="0"/>
    </xf>
    <xf numFmtId="180" fontId="20" fillId="0" borderId="108" xfId="0" applyNumberFormat="1" applyFont="1" applyBorder="1" applyAlignment="1">
      <alignment horizontal="right" vertical="center"/>
    </xf>
    <xf numFmtId="180" fontId="20" fillId="0" borderId="109" xfId="0" applyNumberFormat="1" applyFont="1" applyBorder="1" applyAlignment="1">
      <alignment horizontal="right" vertical="center"/>
    </xf>
    <xf numFmtId="180" fontId="20" fillId="0" borderId="110" xfId="0" applyNumberFormat="1" applyFont="1" applyBorder="1" applyAlignment="1">
      <alignment horizontal="right" vertical="center"/>
    </xf>
    <xf numFmtId="180" fontId="20" fillId="38" borderId="14" xfId="0" applyNumberFormat="1" applyFont="1" applyFill="1" applyBorder="1" applyAlignment="1">
      <alignment horizontal="right" vertical="center"/>
    </xf>
    <xf numFmtId="180" fontId="20" fillId="38" borderId="25" xfId="0" applyNumberFormat="1" applyFont="1" applyFill="1" applyBorder="1" applyAlignment="1">
      <alignment horizontal="right" vertical="center"/>
    </xf>
    <xf numFmtId="180" fontId="20" fillId="38" borderId="17" xfId="0" applyNumberFormat="1" applyFont="1" applyFill="1" applyBorder="1" applyAlignment="1">
      <alignment horizontal="right" vertical="center"/>
    </xf>
    <xf numFmtId="0" fontId="69" fillId="0" borderId="0" xfId="0" applyFont="1" applyAlignment="1">
      <alignment horizontal="left" vertical="center" indent="7"/>
    </xf>
    <xf numFmtId="0" fontId="69" fillId="0" borderId="0" xfId="0" applyFont="1" applyAlignment="1">
      <alignment horizontal="left" vertical="top" indent="7"/>
    </xf>
    <xf numFmtId="185" fontId="69" fillId="0" borderId="0" xfId="0" applyNumberFormat="1" applyFont="1" applyAlignment="1">
      <alignment horizontal="left" vertical="center" shrinkToFit="1"/>
    </xf>
    <xf numFmtId="0" fontId="68" fillId="0" borderId="0" xfId="0" applyFont="1" applyAlignment="1">
      <alignment horizontal="left" vertical="top" wrapText="1"/>
    </xf>
    <xf numFmtId="176" fontId="24" fillId="35" borderId="80" xfId="0" applyNumberFormat="1" applyFont="1" applyFill="1" applyBorder="1" applyAlignment="1" applyProtection="1">
      <alignment horizontal="center" vertical="center" wrapText="1"/>
      <protection locked="0"/>
    </xf>
    <xf numFmtId="176" fontId="24" fillId="35" borderId="81" xfId="0" applyNumberFormat="1" applyFont="1" applyFill="1" applyBorder="1" applyAlignment="1" applyProtection="1">
      <alignment horizontal="center" vertical="center" wrapText="1"/>
      <protection locked="0"/>
    </xf>
    <xf numFmtId="176" fontId="22" fillId="0" borderId="88" xfId="0" applyNumberFormat="1" applyFont="1" applyBorder="1" applyAlignment="1">
      <alignment horizontal="left" vertical="top" wrapText="1"/>
    </xf>
    <xf numFmtId="176" fontId="22" fillId="0" borderId="85" xfId="0" applyNumberFormat="1" applyFont="1" applyBorder="1" applyAlignment="1">
      <alignment horizontal="left" vertical="top" wrapText="1"/>
    </xf>
    <xf numFmtId="0" fontId="55" fillId="0" borderId="18" xfId="0" applyFont="1" applyBorder="1" applyAlignment="1">
      <alignment horizontal="left" vertical="center" wrapText="1"/>
    </xf>
    <xf numFmtId="0" fontId="55" fillId="0" borderId="105" xfId="0" applyFont="1" applyBorder="1" applyAlignment="1">
      <alignment horizontal="left" vertical="center" wrapText="1"/>
    </xf>
    <xf numFmtId="0" fontId="24" fillId="35" borderId="30" xfId="0" quotePrefix="1" applyFont="1" applyFill="1" applyBorder="1" applyAlignment="1" applyProtection="1">
      <alignment horizontal="center" vertical="center" wrapText="1"/>
      <protection locked="0"/>
    </xf>
    <xf numFmtId="0" fontId="24" fillId="35" borderId="31" xfId="0" quotePrefix="1" applyFont="1" applyFill="1" applyBorder="1" applyAlignment="1" applyProtection="1">
      <alignment horizontal="center" vertical="center" wrapText="1"/>
      <protection locked="0"/>
    </xf>
    <xf numFmtId="0" fontId="38" fillId="35" borderId="30" xfId="0" applyFont="1" applyFill="1" applyBorder="1" applyAlignment="1" applyProtection="1">
      <alignment horizontal="center" vertical="center"/>
      <protection locked="0"/>
    </xf>
    <xf numFmtId="0" fontId="38" fillId="35" borderId="50" xfId="0" applyFont="1" applyFill="1" applyBorder="1" applyAlignment="1" applyProtection="1">
      <alignment horizontal="center" vertical="center"/>
      <protection locked="0"/>
    </xf>
    <xf numFmtId="0" fontId="38" fillId="35" borderId="31" xfId="0" applyFont="1" applyFill="1" applyBorder="1" applyAlignment="1" applyProtection="1">
      <alignment horizontal="center" vertical="center"/>
      <protection locked="0"/>
    </xf>
    <xf numFmtId="0" fontId="22" fillId="0" borderId="49" xfId="0" applyFont="1" applyBorder="1" applyAlignment="1">
      <alignment vertical="center" wrapText="1" shrinkToFit="1"/>
    </xf>
    <xf numFmtId="0" fontId="22" fillId="0" borderId="45" xfId="0" applyFont="1" applyBorder="1" applyAlignment="1">
      <alignment vertical="center" wrapText="1" shrinkToFit="1"/>
    </xf>
    <xf numFmtId="0" fontId="22" fillId="0" borderId="57" xfId="0" applyFont="1" applyBorder="1" applyAlignment="1">
      <alignment vertical="center" wrapText="1" shrinkToFit="1"/>
    </xf>
    <xf numFmtId="0" fontId="55" fillId="0" borderId="0" xfId="0" applyFont="1" applyAlignment="1">
      <alignment horizontal="justify"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6">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99"/>
      <color rgb="FFFFFFCC"/>
      <color rgb="FF00FFFF"/>
      <color rgb="FF66FFFF"/>
      <color rgb="FFFFCCFF"/>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2</xdr:col>
      <xdr:colOff>1633</xdr:colOff>
      <xdr:row>23</xdr:row>
      <xdr:rowOff>44448</xdr:rowOff>
    </xdr:from>
    <xdr:to>
      <xdr:col>5</xdr:col>
      <xdr:colOff>2862943</xdr:colOff>
      <xdr:row>51</xdr:row>
      <xdr:rowOff>38100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6433" y="8426448"/>
          <a:ext cx="8004810" cy="4705352"/>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＜様式第６～８号に関する記載留意事項＞</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１．入札公告及び総合評価点評価基準を元に、＜基本データ＞へ必要事項（黄色セル）を入力（選択）する。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２．様式第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号及び様式第</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8</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号に必要事項（黄色セル）を入力（選択）する。</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なお、下記①～③に該当する場合、加算点欄が”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”表示されます。</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①各項目の必要事項の入力が不十分な場合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②”入札参加者の所在地”が、地域要件ごとの評価対象エリアに該当しない場合</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（「ボランティア活動」及び「選択項目」は評価対象外で”－”で表示。）</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発注種別が”一般土木工事又は舗装工事”以外の場合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ICT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活用工事」「ふくしま</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ME</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は評価対象外</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のため”－”で表示されます。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３．提出されたものに、入力の誤りがあった場合の評価方法は、</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次のとおり取り扱う。</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①＜基本データ＞の「同一発注種別」、「地域要件」、「工事箇所の所在する市町村」の</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に誤りがある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判断される</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場合は、発注者が正しい条件で加算点を修正するものとする。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②入力の誤りにより加算点を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過大</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評価した場合は、当該評価項目について、発注者が正しい加算点に修正するものとする。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（例：記載した工事概要が、評価基準に該当しないなど）</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③入力の誤りにより加算点を</a:t>
          </a:r>
          <a:r>
            <a:rPr kumimoji="1" lang="ja-JP" altLang="ja-JP" sz="1100" u="sng">
              <a:solidFill>
                <a:schemeClr val="dk1"/>
              </a:solidFill>
              <a:effectLst/>
              <a:latin typeface="ＭＳ ゴシック" panose="020B0609070205080204" pitchFamily="49" charset="-128"/>
              <a:ea typeface="ＭＳ ゴシック" panose="020B0609070205080204" pitchFamily="49" charset="-128"/>
              <a:cs typeface="+mn-cs"/>
            </a:rPr>
            <a:t>過小</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評価した場合は、当該評価項目について、記載された加算点により評価する。</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（例：委任なし支店等があるのに、選択していないなど）</a:t>
          </a:r>
          <a:endParaRPr lang="ja-JP" altLang="ja-JP">
            <a:effectLst/>
            <a:latin typeface="ＭＳ ゴシック" panose="020B0609070205080204" pitchFamily="49" charset="-128"/>
            <a:ea typeface="ＭＳ ゴシック" panose="020B0609070205080204" pitchFamily="49" charset="-128"/>
          </a:endParaRPr>
        </a:p>
        <a:p>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４．落札候補者のみ、提出した技術提案書を事後確認資料で確認します。そのため、評価値が２位以下の者については、</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事後確認を行わないため、公表する加算点及び評価値は正しいものとは限りません。　</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10</xdr:col>
          <xdr:colOff>754380</xdr:colOff>
          <xdr:row>1</xdr:row>
          <xdr:rowOff>0</xdr:rowOff>
        </xdr:from>
        <xdr:to>
          <xdr:col>11</xdr:col>
          <xdr:colOff>937260</xdr:colOff>
          <xdr:row>4</xdr:row>
          <xdr:rowOff>38100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914400</xdr:colOff>
          <xdr:row>1</xdr:row>
          <xdr:rowOff>0</xdr:rowOff>
        </xdr:from>
        <xdr:to>
          <xdr:col>14</xdr:col>
          <xdr:colOff>594360</xdr:colOff>
          <xdr:row>3</xdr:row>
          <xdr:rowOff>327660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502920</xdr:colOff>
          <xdr:row>1</xdr:row>
          <xdr:rowOff>0</xdr:rowOff>
        </xdr:from>
        <xdr:to>
          <xdr:col>7</xdr:col>
          <xdr:colOff>1737360</xdr:colOff>
          <xdr:row>2</xdr:row>
          <xdr:rowOff>137160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426720</xdr:colOff>
          <xdr:row>1</xdr:row>
          <xdr:rowOff>0</xdr:rowOff>
        </xdr:from>
        <xdr:to>
          <xdr:col>7</xdr:col>
          <xdr:colOff>1866900</xdr:colOff>
          <xdr:row>2</xdr:row>
          <xdr:rowOff>76200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xdr:row>
          <xdr:rowOff>0</xdr:rowOff>
        </xdr:from>
        <xdr:to>
          <xdr:col>14</xdr:col>
          <xdr:colOff>1051560</xdr:colOff>
          <xdr:row>2</xdr:row>
          <xdr:rowOff>213360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1</xdr:row>
          <xdr:rowOff>0</xdr:rowOff>
        </xdr:from>
        <xdr:to>
          <xdr:col>7</xdr:col>
          <xdr:colOff>708660</xdr:colOff>
          <xdr:row>3</xdr:row>
          <xdr:rowOff>304800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xdr:row>
          <xdr:rowOff>0</xdr:rowOff>
        </xdr:from>
        <xdr:to>
          <xdr:col>7</xdr:col>
          <xdr:colOff>784860</xdr:colOff>
          <xdr:row>5</xdr:row>
          <xdr:rowOff>342900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1</xdr:row>
          <xdr:rowOff>0</xdr:rowOff>
        </xdr:from>
        <xdr:to>
          <xdr:col>10</xdr:col>
          <xdr:colOff>60960</xdr:colOff>
          <xdr:row>7</xdr:row>
          <xdr:rowOff>114300</xdr:rowOff>
        </xdr:to>
        <xdr:sp macro="" textlink="">
          <xdr:nvSpPr>
            <xdr:cNvPr id="5162" name="Group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0</xdr:rowOff>
        </xdr:from>
        <xdr:to>
          <xdr:col>13</xdr:col>
          <xdr:colOff>99060</xdr:colOff>
          <xdr:row>4</xdr:row>
          <xdr:rowOff>22860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xdr:row>
          <xdr:rowOff>0</xdr:rowOff>
        </xdr:from>
        <xdr:to>
          <xdr:col>7</xdr:col>
          <xdr:colOff>1737360</xdr:colOff>
          <xdr:row>2</xdr:row>
          <xdr:rowOff>213360</xdr:rowOff>
        </xdr:to>
        <xdr:sp macro="" textlink="">
          <xdr:nvSpPr>
            <xdr:cNvPr id="5167" name="Group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xdr:row>
          <xdr:rowOff>0</xdr:rowOff>
        </xdr:from>
        <xdr:to>
          <xdr:col>5</xdr:col>
          <xdr:colOff>1775460</xdr:colOff>
          <xdr:row>4</xdr:row>
          <xdr:rowOff>175260</xdr:rowOff>
        </xdr:to>
        <xdr:sp macro="" textlink="">
          <xdr:nvSpPr>
            <xdr:cNvPr id="5175" name="Group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1150620</xdr:colOff>
          <xdr:row>1</xdr:row>
          <xdr:rowOff>0</xdr:rowOff>
        </xdr:from>
        <xdr:to>
          <xdr:col>11</xdr:col>
          <xdr:colOff>289560</xdr:colOff>
          <xdr:row>4</xdr:row>
          <xdr:rowOff>144780</xdr:rowOff>
        </xdr:to>
        <xdr:sp macro="" textlink="">
          <xdr:nvSpPr>
            <xdr:cNvPr id="5176" name="Group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1165860</xdr:colOff>
          <xdr:row>1</xdr:row>
          <xdr:rowOff>0</xdr:rowOff>
        </xdr:from>
        <xdr:to>
          <xdr:col>11</xdr:col>
          <xdr:colOff>0</xdr:colOff>
          <xdr:row>4</xdr:row>
          <xdr:rowOff>304800</xdr:rowOff>
        </xdr:to>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579120</xdr:colOff>
          <xdr:row>1</xdr:row>
          <xdr:rowOff>0</xdr:rowOff>
        </xdr:from>
        <xdr:to>
          <xdr:col>8</xdr:col>
          <xdr:colOff>0</xdr:colOff>
          <xdr:row>4</xdr:row>
          <xdr:rowOff>68580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1</xdr:row>
          <xdr:rowOff>0</xdr:rowOff>
        </xdr:from>
        <xdr:to>
          <xdr:col>7</xdr:col>
          <xdr:colOff>975360</xdr:colOff>
          <xdr:row>5</xdr:row>
          <xdr:rowOff>342900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xdr:twoCellAnchor>
    <xdr:from>
      <xdr:col>7</xdr:col>
      <xdr:colOff>0</xdr:colOff>
      <xdr:row>18</xdr:row>
      <xdr:rowOff>0</xdr:rowOff>
    </xdr:from>
    <xdr:to>
      <xdr:col>11</xdr:col>
      <xdr:colOff>1022725</xdr:colOff>
      <xdr:row>52</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029700" y="6477000"/>
          <a:ext cx="6864725" cy="6781800"/>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令和７年４月１日以降に入札公告された案件に適用</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１．項目①及び②の黄色セルの必要箇所を入力（選択）してください。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２．項目①及び②に入力されたデータが、様式第１号及び各様式へ反映されます。</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３．項目①及び②を入力後は、様式第１号及び各様式（上部の工事番号、工事名、</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会社名）へ正しく反映されているか確認してください。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４．様式第６～８号の黄色セルを入力又は選択してください。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５．本ファイルとは別に様式第９号、</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10</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号が</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又は</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word</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形式でありますので、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作成して提出してください。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６．技術提案書（様式第１号、様式第６～８号）を提出する際の注意！</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ＰＤＦ形式で提出→様式第１号及び様式第６～８号を提出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形式で提出</a:t>
          </a:r>
          <a:r>
            <a:rPr kumimoji="1" lang="ja-JP" altLang="en-US" sz="1400" baseline="0">
              <a:solidFill>
                <a:sysClr val="windowText" lastClr="000000"/>
              </a:solidFill>
              <a:latin typeface="HGSｺﾞｼｯｸM" panose="020B0600000000000000" pitchFamily="50" charset="-128"/>
              <a:ea typeface="HGSｺﾞｼｯｸM" panose="020B0600000000000000" pitchFamily="50" charset="-128"/>
            </a:rPr>
            <a:t>  </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excel</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様式をそのまま提出</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このシートは削除しないこと</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５．技術提案書提出前に再度、内容確認してください。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・様式は最新のものを使用していますか？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・類型（標準型、簡易型、特別簡易型等、地域密着型）は合っていますか？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・基本データや各様式は正しく入力、選択されていますか？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・加算点はきちんと表示されていますか？（入力したのに表示されない等）</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・誤字・脱字はありませんか？</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51406</xdr:colOff>
      <xdr:row>47</xdr:row>
      <xdr:rowOff>114300</xdr:rowOff>
    </xdr:from>
    <xdr:to>
      <xdr:col>29</xdr:col>
      <xdr:colOff>354923</xdr:colOff>
      <xdr:row>48</xdr:row>
      <xdr:rowOff>166007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405206" y="13423900"/>
          <a:ext cx="5218417" cy="4327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latin typeface="+mj-ea"/>
              <a:ea typeface="+mj-ea"/>
            </a:rPr>
            <a:t>※T</a:t>
          </a:r>
          <a:r>
            <a:rPr kumimoji="1" lang="ja-JP" altLang="en-US" sz="1800" b="1">
              <a:solidFill>
                <a:srgbClr val="FF0000"/>
              </a:solidFill>
              <a:latin typeface="+mj-ea"/>
              <a:ea typeface="+mj-ea"/>
            </a:rPr>
            <a:t>列以降は、計算用なので絶対に触らないこと。</a:t>
          </a:r>
        </a:p>
      </xdr:txBody>
    </xdr:sp>
    <xdr:clientData/>
  </xdr:twoCellAnchor>
  <xdr:twoCellAnchor>
    <xdr:from>
      <xdr:col>19</xdr:col>
      <xdr:colOff>217714</xdr:colOff>
      <xdr:row>49</xdr:row>
      <xdr:rowOff>29392</xdr:rowOff>
    </xdr:from>
    <xdr:to>
      <xdr:col>24</xdr:col>
      <xdr:colOff>624114</xdr:colOff>
      <xdr:row>52</xdr:row>
      <xdr:rowOff>22135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348107" y="900249"/>
          <a:ext cx="5522686" cy="686707"/>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先に「</a:t>
          </a:r>
          <a:r>
            <a:rPr kumimoji="1" lang="en-US" altLang="ja-JP" sz="14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基本データ」を入力後、</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400">
              <a:solidFill>
                <a:sysClr val="windowText" lastClr="000000"/>
              </a:solidFill>
              <a:latin typeface="HGSｺﾞｼｯｸM" panose="020B0600000000000000" pitchFamily="50" charset="-128"/>
              <a:ea typeface="HGSｺﾞｼｯｸM" panose="020B0600000000000000" pitchFamily="50" charset="-128"/>
            </a:rPr>
            <a:t>　様式第６～８号を入力するようにしてください。</a:t>
          </a:r>
          <a:endParaRPr kumimoji="1" lang="en-US" altLang="ja-JP" sz="14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-1</xdr:colOff>
      <xdr:row>3</xdr:row>
      <xdr:rowOff>250370</xdr:rowOff>
    </xdr:from>
    <xdr:to>
      <xdr:col>28</xdr:col>
      <xdr:colOff>304800</xdr:colOff>
      <xdr:row>37</xdr:row>
      <xdr:rowOff>174171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858374" y="821870"/>
          <a:ext cx="7724776" cy="9572626"/>
        </a:xfrm>
        <a:prstGeom prst="rect">
          <a:avLst/>
        </a:prstGeom>
        <a:solidFill>
          <a:srgbClr val="FFFFCC"/>
        </a:solidFill>
        <a:ln w="508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令和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７</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年４月１日以降に入札公告された案件に適用</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１．「</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1.</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基本データ」の項目①、②へデータ入力</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２．入力内容が左の「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様式第１号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」へ</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反映されているか確認。</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３．様式第６～８号が正しく入力、選択されているか確認して</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４．</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技術提案書提出前に各様式に正しく反映、表示されているか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確認してください。</a:t>
          </a:r>
          <a:endParaRPr lang="ja-JP" altLang="ja-JP" sz="1600">
            <a:effectLst/>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適用する様式は合っていますか？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適用</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年度、総合評価の類型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（標準型～地域密着型）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基本データ</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正しくは入力されていますか？（転記・選択ミス）</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様式第１号は正しく表示されていますか？（企業情報等）</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　□　</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様式第１号、様式第６～８号に表示される</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工事番号</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、工事名</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　　　は</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正しいですか？</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（入札公告と合っていますか）</a:t>
          </a:r>
          <a:endParaRPr lang="ja-JP" altLang="ja-JP" sz="1600">
            <a:effectLst/>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様式第６～８号の黄色セルへの入力内容は正しいですか？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・総合評価点評価基準を確認していますか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・誤字脱字や選択の誤りはありませんか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・工事番号は（</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2</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-5</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-4</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桁）で入力されていますか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・各月日（竣工検査日、工期等）に誤りはありませんか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・評価対象となる発注種別が異なる評価項目があります</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評価対象となる発注種別ですか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・県管理施設、国・市町村管理施設の選択は正しいですか？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　様式第６～８号の</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加算点欄</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は正しく表示</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され</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ていますか？</a:t>
          </a:r>
          <a:endPar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・黄色セルへの入力内容が反映され、加算点欄が正しく</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・想定している加算点が表示されていますか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・－や</a:t>
          </a:r>
          <a:r>
            <a:rPr kumimoji="1" lang="en-US" altLang="ja-JP" sz="1600">
              <a:solidFill>
                <a:sysClr val="windowText" lastClr="000000"/>
              </a:solidFill>
              <a:latin typeface="HGSｺﾞｼｯｸM" panose="020B0600000000000000" pitchFamily="50" charset="-128"/>
              <a:ea typeface="HGSｺﾞｼｯｸM" panose="020B0600000000000000" pitchFamily="50" charset="-128"/>
            </a:rPr>
            <a:t>#N/A</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の表示になっていませんか</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（黄色セル入力前から</a:t>
          </a:r>
          <a:r>
            <a:rPr kumimoji="1" lang="ja-JP" altLang="ja-JP" sz="1600">
              <a:solidFill>
                <a:schemeClr val="dk1"/>
              </a:solidFill>
              <a:effectLst/>
              <a:latin typeface="HGSｺﾞｼｯｸM" panose="020B0600000000000000" pitchFamily="50" charset="-128"/>
              <a:ea typeface="HGSｺﾞｼｯｸM" panose="020B0600000000000000" pitchFamily="50" charset="-128"/>
              <a:cs typeface="+mn-cs"/>
            </a:rPr>
            <a:t>－や</a:t>
          </a:r>
          <a:r>
            <a:rPr kumimoji="1" lang="en-US" altLang="ja-JP" sz="1600">
              <a:solidFill>
                <a:schemeClr val="dk1"/>
              </a:solidFill>
              <a:effectLst/>
              <a:latin typeface="HGSｺﾞｼｯｸM" panose="020B0600000000000000" pitchFamily="50" charset="-128"/>
              <a:ea typeface="HGSｺﾞｼｯｸM" panose="020B0600000000000000" pitchFamily="50" charset="-128"/>
              <a:cs typeface="+mn-cs"/>
            </a:rPr>
            <a:t>#N/A</a:t>
          </a:r>
          <a:r>
            <a:rPr kumimoji="1" lang="ja-JP" altLang="en-US" sz="1600">
              <a:solidFill>
                <a:schemeClr val="dk1"/>
              </a:solidFill>
              <a:effectLst/>
              <a:latin typeface="HGSｺﾞｼｯｸM" panose="020B0600000000000000" pitchFamily="50" charset="-128"/>
              <a:ea typeface="HGSｺﾞｼｯｸM" panose="020B0600000000000000" pitchFamily="50" charset="-128"/>
              <a:cs typeface="+mn-cs"/>
            </a:rPr>
            <a:t>の場合はそのままでよい</a:t>
          </a: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・黄色セルへの入力内容に誤りがあっても加算点欄へ点数が</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　　　　表示される箇所もあるため注意してください</a:t>
          </a:r>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a:p>
          <a:endParaRPr kumimoji="1" lang="en-US" altLang="ja-JP" sz="1600">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77.163\2013\006%20&#35201;&#32177;&#12539;&#35201;&#38936;\R05\17&#12288;202403%5e%5e_&#31119;&#23798;&#30476;&#32207;&#21512;&#35413;&#20385;&#26041;&#24335;&#23455;&#26045;&#35201;&#38936;&#12398;&#36939;&#29992;&#12395;&#12388;&#12356;&#12390;&#12288;&#9679;&#25913;&#27491;&#12304;&#20234;&#34276;&#12305;\01%20&#20803;&#12487;&#12540;&#12479;\&#9733;&#9734;07_&#12304;&#31777;&#26131;&#22411;&#12305;&#27096;&#24335;&#31532;1&#12289;6&#65374;9&#21495;&#65288;230412&#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基本データ(このシートは削除しないこと！)"/>
      <sheetName val="2.様式第1号、第6～8号(簡易型)"/>
      <sheetName val="様式第9号(その1)"/>
      <sheetName val="様式第9号(その2)"/>
      <sheetName val="リスト"/>
      <sheetName val="リスト2"/>
    </sheetNames>
    <sheetDataSet>
      <sheetData sheetId="0">
        <row r="12">
          <cell r="H12" t="str">
            <v>項目②：入札公告等の内容を入力</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33"/>
  <sheetViews>
    <sheetView showGridLines="0" tabSelected="1" view="pageBreakPreview" zoomScale="60" zoomScaleNormal="60" workbookViewId="0">
      <selection activeCell="C1" sqref="C1:F1"/>
    </sheetView>
  </sheetViews>
  <sheetFormatPr defaultColWidth="9" defaultRowHeight="13.2" x14ac:dyDescent="0.2"/>
  <cols>
    <col min="1" max="1" width="2" customWidth="1"/>
    <col min="2" max="2" width="2.44140625" customWidth="1"/>
    <col min="3" max="3" width="30.109375" customWidth="1"/>
    <col min="4" max="5" width="22.33203125" customWidth="1"/>
    <col min="6" max="6" width="41.77734375" customWidth="1"/>
    <col min="7" max="7" width="10.44140625" customWidth="1"/>
    <col min="8" max="8" width="39.44140625" customWidth="1"/>
    <col min="9" max="9" width="15.109375" customWidth="1"/>
    <col min="10" max="10" width="17.21875" customWidth="1"/>
    <col min="11" max="11" width="13.33203125" customWidth="1"/>
    <col min="12" max="12" width="15.33203125" customWidth="1"/>
    <col min="13" max="14" width="9.88671875" customWidth="1"/>
    <col min="15" max="15" width="27.44140625" customWidth="1"/>
    <col min="17" max="17" width="16.88671875" bestFit="1" customWidth="1"/>
  </cols>
  <sheetData>
    <row r="1" spans="2:10" ht="20.100000000000001" customHeight="1" x14ac:dyDescent="0.2">
      <c r="C1" s="285" t="s">
        <v>411</v>
      </c>
      <c r="D1" s="285"/>
      <c r="E1" s="285"/>
      <c r="F1" s="285"/>
      <c r="H1" t="s">
        <v>452</v>
      </c>
    </row>
    <row r="2" spans="2:10" ht="20.100000000000001" customHeight="1" x14ac:dyDescent="0.2">
      <c r="C2" s="173" t="s">
        <v>348</v>
      </c>
    </row>
    <row r="3" spans="2:10" ht="20.100000000000001" customHeight="1" x14ac:dyDescent="0.2">
      <c r="B3" s="173"/>
      <c r="C3" s="201" t="s">
        <v>412</v>
      </c>
    </row>
    <row r="4" spans="2:10" ht="30" customHeight="1" x14ac:dyDescent="0.2">
      <c r="B4" s="173"/>
      <c r="C4" s="174" t="s">
        <v>329</v>
      </c>
      <c r="D4" s="286" t="s">
        <v>330</v>
      </c>
      <c r="E4" s="287"/>
      <c r="F4" s="174" t="s">
        <v>331</v>
      </c>
      <c r="H4" s="175" t="s">
        <v>332</v>
      </c>
    </row>
    <row r="5" spans="2:10" ht="30" customHeight="1" x14ac:dyDescent="0.2">
      <c r="B5" s="173"/>
      <c r="C5" s="176" t="s">
        <v>333</v>
      </c>
      <c r="D5" s="288" t="s">
        <v>334</v>
      </c>
      <c r="E5" s="289"/>
      <c r="F5" s="177"/>
      <c r="H5" s="79" t="str">
        <f t="shared" ref="H5:H10" si="0">D5</f>
        <v>令和○年○月○日</v>
      </c>
    </row>
    <row r="6" spans="2:10" ht="30" customHeight="1" x14ac:dyDescent="0.2">
      <c r="B6" s="173"/>
      <c r="C6" s="1" t="s">
        <v>335</v>
      </c>
      <c r="D6" s="283" t="s">
        <v>336</v>
      </c>
      <c r="E6" s="284"/>
      <c r="F6" s="1" t="s">
        <v>337</v>
      </c>
      <c r="H6" s="79" t="str">
        <f t="shared" si="0"/>
        <v>○○市○○町○○番地</v>
      </c>
    </row>
    <row r="7" spans="2:10" ht="30" customHeight="1" x14ac:dyDescent="0.2">
      <c r="B7" s="173"/>
      <c r="C7" s="1" t="s">
        <v>338</v>
      </c>
      <c r="D7" s="290" t="s">
        <v>317</v>
      </c>
      <c r="E7" s="291"/>
      <c r="F7" s="1" t="s">
        <v>339</v>
      </c>
      <c r="H7" s="79" t="str">
        <f t="shared" si="0"/>
        <v>株式会社○○○○</v>
      </c>
    </row>
    <row r="8" spans="2:10" ht="30" customHeight="1" x14ac:dyDescent="0.2">
      <c r="B8" s="173"/>
      <c r="C8" s="1" t="s">
        <v>340</v>
      </c>
      <c r="D8" s="283" t="s">
        <v>341</v>
      </c>
      <c r="E8" s="284"/>
      <c r="F8" s="1" t="s">
        <v>339</v>
      </c>
      <c r="H8" s="79" t="str">
        <f t="shared" si="0"/>
        <v>代表取締役　○○○○</v>
      </c>
    </row>
    <row r="9" spans="2:10" ht="30" customHeight="1" x14ac:dyDescent="0.2">
      <c r="B9" s="173"/>
      <c r="C9" s="1" t="s">
        <v>342</v>
      </c>
      <c r="D9" s="283" t="s">
        <v>343</v>
      </c>
      <c r="E9" s="284"/>
      <c r="F9" s="1" t="s">
        <v>339</v>
      </c>
      <c r="H9" s="79" t="str">
        <f t="shared" si="0"/>
        <v>000-000-0000</v>
      </c>
    </row>
    <row r="10" spans="2:10" ht="30" customHeight="1" x14ac:dyDescent="0.2">
      <c r="B10" s="173"/>
      <c r="C10" s="1" t="s">
        <v>344</v>
      </c>
      <c r="D10" s="283" t="s">
        <v>345</v>
      </c>
      <c r="E10" s="284"/>
      <c r="F10" s="1" t="s">
        <v>339</v>
      </c>
      <c r="H10" s="79" t="str">
        <f t="shared" si="0"/>
        <v>○○○○</v>
      </c>
    </row>
    <row r="11" spans="2:10" ht="30" customHeight="1" x14ac:dyDescent="0.2">
      <c r="B11" s="173"/>
      <c r="C11" s="1" t="s">
        <v>346</v>
      </c>
      <c r="D11" s="283" t="s">
        <v>364</v>
      </c>
      <c r="E11" s="284"/>
      <c r="F11" s="178" t="s">
        <v>347</v>
      </c>
      <c r="H11" s="79" t="str">
        <f>D11</f>
        <v>○○・△△特定建設工事共同企業体</v>
      </c>
    </row>
    <row r="12" spans="2:10" ht="30" customHeight="1" x14ac:dyDescent="0.2">
      <c r="C12" s="174" t="s">
        <v>350</v>
      </c>
      <c r="D12" s="286" t="s">
        <v>351</v>
      </c>
      <c r="E12" s="287"/>
      <c r="F12" s="174" t="s">
        <v>132</v>
      </c>
      <c r="H12" s="175" t="s">
        <v>352</v>
      </c>
    </row>
    <row r="13" spans="2:10" ht="30" customHeight="1" x14ac:dyDescent="0.2">
      <c r="C13" s="202" t="s">
        <v>131</v>
      </c>
      <c r="D13" s="288" t="s">
        <v>272</v>
      </c>
      <c r="E13" s="289"/>
      <c r="F13" s="267" t="s">
        <v>438</v>
      </c>
      <c r="G13" s="203"/>
      <c r="H13" s="79" t="str">
        <f t="shared" ref="H13:H15" si="1">D13</f>
        <v>令和○年○月○日</v>
      </c>
      <c r="I13" s="13"/>
      <c r="J13" s="13"/>
    </row>
    <row r="14" spans="2:10" ht="30" customHeight="1" x14ac:dyDescent="0.2">
      <c r="C14" s="204" t="s">
        <v>129</v>
      </c>
      <c r="D14" s="298" t="s">
        <v>136</v>
      </c>
      <c r="E14" s="299"/>
      <c r="F14" s="267" t="s">
        <v>439</v>
      </c>
      <c r="G14" s="203"/>
      <c r="H14" s="79" t="str">
        <f t="shared" si="1"/>
        <v xml:space="preserve">第○○-○○○○○-○○○○号 </v>
      </c>
      <c r="I14" s="13"/>
      <c r="J14" s="13"/>
    </row>
    <row r="15" spans="2:10" ht="30" customHeight="1" x14ac:dyDescent="0.2">
      <c r="C15" s="205" t="s">
        <v>130</v>
      </c>
      <c r="D15" s="296" t="s">
        <v>328</v>
      </c>
      <c r="E15" s="297"/>
      <c r="F15" s="268" t="s">
        <v>440</v>
      </c>
      <c r="G15" s="203"/>
      <c r="H15" s="79" t="str">
        <f t="shared" si="1"/>
        <v>○○○○○○○○○○○○工事</v>
      </c>
      <c r="I15" s="13"/>
      <c r="J15" s="13"/>
    </row>
    <row r="16" spans="2:10" ht="30" customHeight="1" x14ac:dyDescent="0.2">
      <c r="C16" s="206" t="s">
        <v>219</v>
      </c>
      <c r="D16" s="294"/>
      <c r="E16" s="295"/>
      <c r="F16" s="191" t="s">
        <v>363</v>
      </c>
      <c r="H16" s="145">
        <f>IF(OR(D16="一般土木工事",D16="舗装工事"),1,IF(OR(D16="建築工事",D16="電気設備工事",D16="暖冷房衛生設備工事"),2,10))</f>
        <v>10</v>
      </c>
      <c r="I16" t="s">
        <v>437</v>
      </c>
    </row>
    <row r="17" spans="3:9" ht="30" customHeight="1" x14ac:dyDescent="0.2">
      <c r="C17" s="205" t="s">
        <v>220</v>
      </c>
      <c r="D17" s="290"/>
      <c r="E17" s="291"/>
      <c r="F17" s="191"/>
      <c r="H17" s="145" t="e">
        <f>VLOOKUP(D17,リスト2!G3:I7,3,FALSE)</f>
        <v>#N/A</v>
      </c>
      <c r="I17" t="s">
        <v>262</v>
      </c>
    </row>
    <row r="18" spans="3:9" ht="30" customHeight="1" x14ac:dyDescent="0.2">
      <c r="C18" s="292" t="s">
        <v>269</v>
      </c>
      <c r="D18" s="144" t="s">
        <v>119</v>
      </c>
      <c r="E18" s="144" t="s">
        <v>125</v>
      </c>
      <c r="F18" s="292" t="s">
        <v>271</v>
      </c>
    </row>
    <row r="19" spans="3:9" ht="30" customHeight="1" x14ac:dyDescent="0.2">
      <c r="C19" s="293"/>
      <c r="D19" s="179" t="s">
        <v>274</v>
      </c>
      <c r="E19" s="179" t="s">
        <v>274</v>
      </c>
      <c r="F19" s="293"/>
    </row>
    <row r="20" spans="3:9" ht="30" customHeight="1" x14ac:dyDescent="0.2">
      <c r="C20" s="79" t="s">
        <v>127</v>
      </c>
      <c r="D20" s="1" t="str">
        <f>VLOOKUP(D19,リスト2!$C$3:$E$64,2,FALSE)</f>
        <v>-</v>
      </c>
      <c r="E20" s="1" t="str">
        <f>VLOOKUP(E19,リスト2!$C$3:$E$64,2,FALSE)</f>
        <v>-</v>
      </c>
      <c r="F20" s="1" t="s">
        <v>267</v>
      </c>
    </row>
    <row r="21" spans="3:9" ht="30" customHeight="1" x14ac:dyDescent="0.2">
      <c r="C21" s="79" t="s">
        <v>128</v>
      </c>
      <c r="D21" s="1" t="str">
        <f>VLOOKUP(D19,リスト2!$C$3:$E$64,3,FALSE)</f>
        <v>-</v>
      </c>
      <c r="E21" s="1" t="str">
        <f>VLOOKUP(E19,リスト2!$C$3:$E$64,3,FALSE)</f>
        <v>-</v>
      </c>
      <c r="F21" s="1" t="s">
        <v>126</v>
      </c>
    </row>
    <row r="22" spans="3:9" ht="30" customHeight="1" x14ac:dyDescent="0.2">
      <c r="F22" s="207" t="s">
        <v>268</v>
      </c>
    </row>
    <row r="23" spans="3:9" ht="30" customHeight="1" x14ac:dyDescent="0.2">
      <c r="C23" s="1" t="s">
        <v>123</v>
      </c>
      <c r="D23" s="43" t="e">
        <f>'2.様式第1号、第6～8号(標準型)'!V48</f>
        <v>#N/A</v>
      </c>
      <c r="E23" s="1" t="s">
        <v>124</v>
      </c>
      <c r="F23" s="180" t="s">
        <v>349</v>
      </c>
    </row>
    <row r="24" spans="3:9" ht="20.100000000000001" customHeight="1" x14ac:dyDescent="0.2"/>
    <row r="33" customFormat="1" x14ac:dyDescent="0.2"/>
  </sheetData>
  <sheetProtection algorithmName="SHA-512" hashValue="DE6K5iMSJvFatd+AUFLC6HxpHVJabpK2OGO7gjlYW8aScuGauluyZk/5fxUQfnY+3rllG4oRIya5M3VFYUcOtQ==" saltValue="2a6DfDDWEk1V/GwOU+/big==" spinCount="100000" sheet="1" objects="1" scenarios="1"/>
  <mergeCells count="17">
    <mergeCell ref="F18:F19"/>
    <mergeCell ref="D12:E12"/>
    <mergeCell ref="D16:E16"/>
    <mergeCell ref="D15:E15"/>
    <mergeCell ref="C18:C19"/>
    <mergeCell ref="D13:E13"/>
    <mergeCell ref="D14:E14"/>
    <mergeCell ref="D17:E17"/>
    <mergeCell ref="D9:E9"/>
    <mergeCell ref="D10:E10"/>
    <mergeCell ref="D11:E11"/>
    <mergeCell ref="C1:F1"/>
    <mergeCell ref="D4:E4"/>
    <mergeCell ref="D5:E5"/>
    <mergeCell ref="D6:E6"/>
    <mergeCell ref="D7:E7"/>
    <mergeCell ref="D8:E8"/>
  </mergeCells>
  <phoneticPr fontId="36"/>
  <printOptions horizontalCentered="1" verticalCentered="1"/>
  <pageMargins left="0.55118110236220474" right="0.55118110236220474" top="0.39370078740157483" bottom="0.19685039370078741" header="0.51181102362204722" footer="0.51181102362204722"/>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8" r:id="rId4" name="Group Box 8">
              <controlPr defaultSize="0" autoFill="0" autoPict="0">
                <anchor moveWithCells="1">
                  <from>
                    <xdr:col>10</xdr:col>
                    <xdr:colOff>754380</xdr:colOff>
                    <xdr:row>1</xdr:row>
                    <xdr:rowOff>0</xdr:rowOff>
                  </from>
                  <to>
                    <xdr:col>11</xdr:col>
                    <xdr:colOff>937260</xdr:colOff>
                    <xdr:row>4</xdr:row>
                    <xdr:rowOff>38100</xdr:rowOff>
                  </to>
                </anchor>
              </controlPr>
            </control>
          </mc:Choice>
        </mc:AlternateContent>
        <mc:AlternateContent xmlns:mc="http://schemas.openxmlformats.org/markup-compatibility/2006">
          <mc:Choice Requires="x14">
            <control shapeId="5135" r:id="rId5" name="Group Box 15">
              <controlPr defaultSize="0" autoFill="0" autoPict="0">
                <anchor moveWithCells="1">
                  <from>
                    <xdr:col>11</xdr:col>
                    <xdr:colOff>914400</xdr:colOff>
                    <xdr:row>1</xdr:row>
                    <xdr:rowOff>0</xdr:rowOff>
                  </from>
                  <to>
                    <xdr:col>14</xdr:col>
                    <xdr:colOff>594360</xdr:colOff>
                    <xdr:row>3</xdr:row>
                    <xdr:rowOff>327660</xdr:rowOff>
                  </to>
                </anchor>
              </controlPr>
            </control>
          </mc:Choice>
        </mc:AlternateContent>
        <mc:AlternateContent xmlns:mc="http://schemas.openxmlformats.org/markup-compatibility/2006">
          <mc:Choice Requires="x14">
            <control shapeId="5138" r:id="rId6" name="Group Box 18">
              <controlPr defaultSize="0" autoFill="0" autoPict="0">
                <anchor moveWithCells="1">
                  <from>
                    <xdr:col>7</xdr:col>
                    <xdr:colOff>502920</xdr:colOff>
                    <xdr:row>1</xdr:row>
                    <xdr:rowOff>0</xdr:rowOff>
                  </from>
                  <to>
                    <xdr:col>7</xdr:col>
                    <xdr:colOff>1737360</xdr:colOff>
                    <xdr:row>2</xdr:row>
                    <xdr:rowOff>137160</xdr:rowOff>
                  </to>
                </anchor>
              </controlPr>
            </control>
          </mc:Choice>
        </mc:AlternateContent>
        <mc:AlternateContent xmlns:mc="http://schemas.openxmlformats.org/markup-compatibility/2006">
          <mc:Choice Requires="x14">
            <control shapeId="5139" r:id="rId7" name="Group Box 19">
              <controlPr defaultSize="0" autoFill="0" autoPict="0">
                <anchor moveWithCells="1">
                  <from>
                    <xdr:col>7</xdr:col>
                    <xdr:colOff>426720</xdr:colOff>
                    <xdr:row>1</xdr:row>
                    <xdr:rowOff>0</xdr:rowOff>
                  </from>
                  <to>
                    <xdr:col>7</xdr:col>
                    <xdr:colOff>1866900</xdr:colOff>
                    <xdr:row>2</xdr:row>
                    <xdr:rowOff>76200</xdr:rowOff>
                  </to>
                </anchor>
              </controlPr>
            </control>
          </mc:Choice>
        </mc:AlternateContent>
        <mc:AlternateContent xmlns:mc="http://schemas.openxmlformats.org/markup-compatibility/2006">
          <mc:Choice Requires="x14">
            <control shapeId="5142" r:id="rId8" name="Group Box 22">
              <controlPr defaultSize="0" autoFill="0" autoPict="0">
                <anchor moveWithCells="1">
                  <from>
                    <xdr:col>12</xdr:col>
                    <xdr:colOff>0</xdr:colOff>
                    <xdr:row>1</xdr:row>
                    <xdr:rowOff>0</xdr:rowOff>
                  </from>
                  <to>
                    <xdr:col>14</xdr:col>
                    <xdr:colOff>1051560</xdr:colOff>
                    <xdr:row>2</xdr:row>
                    <xdr:rowOff>213360</xdr:rowOff>
                  </to>
                </anchor>
              </controlPr>
            </control>
          </mc:Choice>
        </mc:AlternateContent>
        <mc:AlternateContent xmlns:mc="http://schemas.openxmlformats.org/markup-compatibility/2006">
          <mc:Choice Requires="x14">
            <control shapeId="5145" r:id="rId9" name="Group Box 25">
              <controlPr defaultSize="0" autoFill="0" autoPict="0">
                <anchor moveWithCells="1">
                  <from>
                    <xdr:col>6</xdr:col>
                    <xdr:colOff>731520</xdr:colOff>
                    <xdr:row>1</xdr:row>
                    <xdr:rowOff>0</xdr:rowOff>
                  </from>
                  <to>
                    <xdr:col>7</xdr:col>
                    <xdr:colOff>708660</xdr:colOff>
                    <xdr:row>3</xdr:row>
                    <xdr:rowOff>304800</xdr:rowOff>
                  </to>
                </anchor>
              </controlPr>
            </control>
          </mc:Choice>
        </mc:AlternateContent>
        <mc:AlternateContent xmlns:mc="http://schemas.openxmlformats.org/markup-compatibility/2006">
          <mc:Choice Requires="x14">
            <control shapeId="5150" r:id="rId10" name="Group Box 30">
              <controlPr defaultSize="0" autoFill="0" autoPict="0">
                <anchor moveWithCells="1">
                  <from>
                    <xdr:col>7</xdr:col>
                    <xdr:colOff>7620</xdr:colOff>
                    <xdr:row>1</xdr:row>
                    <xdr:rowOff>0</xdr:rowOff>
                  </from>
                  <to>
                    <xdr:col>7</xdr:col>
                    <xdr:colOff>784860</xdr:colOff>
                    <xdr:row>5</xdr:row>
                    <xdr:rowOff>342900</xdr:rowOff>
                  </to>
                </anchor>
              </controlPr>
            </control>
          </mc:Choice>
        </mc:AlternateContent>
        <mc:AlternateContent xmlns:mc="http://schemas.openxmlformats.org/markup-compatibility/2006">
          <mc:Choice Requires="x14">
            <control shapeId="5167" r:id="rId11" name="Group Box 47">
              <controlPr defaultSize="0" autoFill="0" autoPict="0">
                <anchor moveWithCells="1">
                  <from>
                    <xdr:col>7</xdr:col>
                    <xdr:colOff>533400</xdr:colOff>
                    <xdr:row>1</xdr:row>
                    <xdr:rowOff>0</xdr:rowOff>
                  </from>
                  <to>
                    <xdr:col>7</xdr:col>
                    <xdr:colOff>1737360</xdr:colOff>
                    <xdr:row>2</xdr:row>
                    <xdr:rowOff>213360</xdr:rowOff>
                  </to>
                </anchor>
              </controlPr>
            </control>
          </mc:Choice>
        </mc:AlternateContent>
        <mc:AlternateContent xmlns:mc="http://schemas.openxmlformats.org/markup-compatibility/2006">
          <mc:Choice Requires="x14">
            <control shapeId="5176" r:id="rId12" name="Group Box 56">
              <controlPr defaultSize="0" autoFill="0" autoPict="0">
                <anchor moveWithCells="1">
                  <from>
                    <xdr:col>9</xdr:col>
                    <xdr:colOff>1150620</xdr:colOff>
                    <xdr:row>1</xdr:row>
                    <xdr:rowOff>0</xdr:rowOff>
                  </from>
                  <to>
                    <xdr:col>11</xdr:col>
                    <xdr:colOff>289560</xdr:colOff>
                    <xdr:row>4</xdr:row>
                    <xdr:rowOff>144780</xdr:rowOff>
                  </to>
                </anchor>
              </controlPr>
            </control>
          </mc:Choice>
        </mc:AlternateContent>
        <mc:AlternateContent xmlns:mc="http://schemas.openxmlformats.org/markup-compatibility/2006">
          <mc:Choice Requires="x14">
            <control shapeId="5177" r:id="rId13" name="Group Box 57">
              <controlPr defaultSize="0" autoFill="0" autoPict="0">
                <anchor moveWithCells="1">
                  <from>
                    <xdr:col>9</xdr:col>
                    <xdr:colOff>1165860</xdr:colOff>
                    <xdr:row>1</xdr:row>
                    <xdr:rowOff>0</xdr:rowOff>
                  </from>
                  <to>
                    <xdr:col>11</xdr:col>
                    <xdr:colOff>0</xdr:colOff>
                    <xdr:row>4</xdr:row>
                    <xdr:rowOff>304800</xdr:rowOff>
                  </to>
                </anchor>
              </controlPr>
            </control>
          </mc:Choice>
        </mc:AlternateContent>
        <mc:AlternateContent xmlns:mc="http://schemas.openxmlformats.org/markup-compatibility/2006">
          <mc:Choice Requires="x14">
            <control shapeId="5182" r:id="rId14" name="Group Box 62">
              <controlPr defaultSize="0" autoFill="0" autoPict="0">
                <anchor moveWithCells="1">
                  <from>
                    <xdr:col>7</xdr:col>
                    <xdr:colOff>579120</xdr:colOff>
                    <xdr:row>1</xdr:row>
                    <xdr:rowOff>0</xdr:rowOff>
                  </from>
                  <to>
                    <xdr:col>8</xdr:col>
                    <xdr:colOff>0</xdr:colOff>
                    <xdr:row>4</xdr:row>
                    <xdr:rowOff>68580</xdr:rowOff>
                  </to>
                </anchor>
              </controlPr>
            </control>
          </mc:Choice>
        </mc:AlternateContent>
        <mc:AlternateContent xmlns:mc="http://schemas.openxmlformats.org/markup-compatibility/2006">
          <mc:Choice Requires="x14">
            <control shapeId="5183" r:id="rId15" name="Group Box 63">
              <controlPr defaultSize="0" autoFill="0" autoPict="0">
                <anchor moveWithCells="1">
                  <from>
                    <xdr:col>7</xdr:col>
                    <xdr:colOff>289560</xdr:colOff>
                    <xdr:row>1</xdr:row>
                    <xdr:rowOff>0</xdr:rowOff>
                  </from>
                  <to>
                    <xdr:col>7</xdr:col>
                    <xdr:colOff>975360</xdr:colOff>
                    <xdr:row>5</xdr:row>
                    <xdr:rowOff>342900</xdr:rowOff>
                  </to>
                </anchor>
              </controlPr>
            </control>
          </mc:Choice>
        </mc:AlternateContent>
        <mc:AlternateContent xmlns:mc="http://schemas.openxmlformats.org/markup-compatibility/2006">
          <mc:Choice Requires="x14">
            <control shapeId="5153" r:id="rId16" name="Group Box 33">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64" r:id="rId17" name="Group Box 44">
              <controlPr defaultSize="0" autoFill="0" autoPict="0">
                <anchor moveWithCells="1">
                  <from>
                    <xdr:col>12</xdr:col>
                    <xdr:colOff>38100</xdr:colOff>
                    <xdr:row>1</xdr:row>
                    <xdr:rowOff>0</xdr:rowOff>
                  </from>
                  <to>
                    <xdr:col>13</xdr:col>
                    <xdr:colOff>99060</xdr:colOff>
                    <xdr:row>4</xdr:row>
                    <xdr:rowOff>22860</xdr:rowOff>
                  </to>
                </anchor>
              </controlPr>
            </control>
          </mc:Choice>
        </mc:AlternateContent>
        <mc:AlternateContent xmlns:mc="http://schemas.openxmlformats.org/markup-compatibility/2006">
          <mc:Choice Requires="x14">
            <control shapeId="5175" r:id="rId18" name="Group Box 55">
              <controlPr defaultSize="0" autoFill="0" autoPict="0">
                <anchor moveWithCells="1">
                  <from>
                    <xdr:col>5</xdr:col>
                    <xdr:colOff>419100</xdr:colOff>
                    <xdr:row>1</xdr:row>
                    <xdr:rowOff>0</xdr:rowOff>
                  </from>
                  <to>
                    <xdr:col>5</xdr:col>
                    <xdr:colOff>1775460</xdr:colOff>
                    <xdr:row>4</xdr:row>
                    <xdr:rowOff>175260</xdr:rowOff>
                  </to>
                </anchor>
              </controlPr>
            </control>
          </mc:Choice>
        </mc:AlternateContent>
        <mc:AlternateContent xmlns:mc="http://schemas.openxmlformats.org/markup-compatibility/2006">
          <mc:Choice Requires="x14">
            <control shapeId="5162" r:id="rId19" name="Group Box 42">
              <controlPr defaultSize="0" autoFill="0" autoPict="0">
                <anchor moveWithCells="1">
                  <from>
                    <xdr:col>9</xdr:col>
                    <xdr:colOff>45720</xdr:colOff>
                    <xdr:row>1</xdr:row>
                    <xdr:rowOff>0</xdr:rowOff>
                  </from>
                  <to>
                    <xdr:col>10</xdr:col>
                    <xdr:colOff>60960</xdr:colOff>
                    <xdr:row>7</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リスト2!$C$3:$C$64</xm:f>
          </x14:formula1>
          <xm:sqref>D19:E19</xm:sqref>
        </x14:dataValidation>
        <x14:dataValidation type="list" allowBlank="1" showInputMessage="1" showErrorMessage="1" xr:uid="{00000000-0002-0000-0000-000001000000}">
          <x14:formula1>
            <xm:f>リスト!$F$4:$F$21</xm:f>
          </x14:formula1>
          <xm:sqref>D16:E16</xm:sqref>
        </x14:dataValidation>
        <x14:dataValidation type="list" allowBlank="1" showInputMessage="1" showErrorMessage="1" xr:uid="{00000000-0002-0000-0000-000002000000}">
          <x14:formula1>
            <xm:f>リスト!$B$4:$B$7</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26"/>
  <sheetViews>
    <sheetView showGridLines="0" view="pageBreakPreview" zoomScale="85" zoomScaleNormal="60" zoomScaleSheetLayoutView="85" workbookViewId="0"/>
  </sheetViews>
  <sheetFormatPr defaultColWidth="8.88671875" defaultRowHeight="13.2" x14ac:dyDescent="0.2"/>
  <cols>
    <col min="1" max="1" width="2" customWidth="1"/>
    <col min="2" max="3" width="3.6640625" customWidth="1"/>
    <col min="4" max="4" width="13" customWidth="1"/>
    <col min="5" max="6" width="6.77734375" customWidth="1"/>
    <col min="7" max="7" width="17" customWidth="1"/>
    <col min="8" max="8" width="7.33203125" customWidth="1"/>
    <col min="9" max="9" width="3.33203125" customWidth="1"/>
    <col min="10" max="10" width="3.77734375" customWidth="1"/>
    <col min="11" max="14" width="3.6640625" customWidth="1"/>
    <col min="15" max="15" width="3.77734375" customWidth="1"/>
    <col min="16" max="17" width="3.6640625" customWidth="1"/>
    <col min="18" max="18" width="11.77734375" customWidth="1"/>
    <col min="19" max="19" width="17.77734375" customWidth="1"/>
    <col min="20" max="21" width="9" customWidth="1"/>
    <col min="22" max="22" width="26.21875" customWidth="1"/>
    <col min="23" max="23" width="10.6640625" customWidth="1"/>
    <col min="24" max="24" width="12.21875" customWidth="1"/>
    <col min="25" max="25" width="9" customWidth="1"/>
    <col min="26" max="27" width="10.6640625" customWidth="1"/>
    <col min="28" max="30" width="9" customWidth="1"/>
    <col min="31" max="33" width="9.44140625" customWidth="1"/>
    <col min="34" max="34" width="12" customWidth="1"/>
    <col min="35" max="35" width="11.6640625" customWidth="1"/>
    <col min="36" max="36" width="11.77734375" customWidth="1"/>
    <col min="37" max="37" width="11.88671875" customWidth="1"/>
    <col min="38" max="38" width="12" customWidth="1"/>
    <col min="39" max="39" width="12.6640625" customWidth="1"/>
    <col min="40" max="41" width="12.21875" customWidth="1"/>
    <col min="42" max="42" width="12.109375" customWidth="1"/>
    <col min="43" max="43" width="11" customWidth="1"/>
    <col min="45" max="45" width="11.44140625" customWidth="1"/>
    <col min="51" max="51" width="11.44140625" customWidth="1"/>
    <col min="52" max="52" width="11.77734375" customWidth="1"/>
  </cols>
  <sheetData>
    <row r="1" spans="1:19" ht="15" customHeight="1" x14ac:dyDescent="0.2">
      <c r="S1" s="273" t="str">
        <f>'1.基本データ(このシートは削除しないこと！)'!H1</f>
        <v>令和７年度様式（令和７年４月１日以降の入札公告から適用）</v>
      </c>
    </row>
    <row r="2" spans="1:19" s="208" customFormat="1" ht="15" customHeight="1" x14ac:dyDescent="0.2"/>
    <row r="3" spans="1:19" s="208" customFormat="1" ht="15" customHeight="1" x14ac:dyDescent="0.2"/>
    <row r="4" spans="1:19" s="208" customFormat="1" ht="19.95" customHeight="1" x14ac:dyDescent="0.2">
      <c r="C4" s="236" t="s">
        <v>415</v>
      </c>
    </row>
    <row r="5" spans="1:19" s="208" customFormat="1" ht="38.4" customHeight="1" x14ac:dyDescent="0.2">
      <c r="A5" s="535" t="s">
        <v>416</v>
      </c>
      <c r="B5" s="535"/>
      <c r="C5" s="535"/>
      <c r="D5" s="535"/>
      <c r="E5" s="535"/>
      <c r="F5" s="535"/>
      <c r="G5" s="535"/>
      <c r="H5" s="535"/>
      <c r="I5" s="535"/>
      <c r="J5" s="535"/>
      <c r="K5" s="535"/>
      <c r="L5" s="535"/>
      <c r="M5" s="535"/>
      <c r="N5" s="535"/>
      <c r="O5" s="535"/>
      <c r="P5" s="535"/>
      <c r="Q5" s="535"/>
      <c r="R5" s="535"/>
      <c r="S5" s="535"/>
    </row>
    <row r="6" spans="1:19" s="208" customFormat="1" ht="19.95" customHeight="1" x14ac:dyDescent="0.2">
      <c r="A6" s="237"/>
      <c r="B6" s="238"/>
      <c r="C6" s="236"/>
      <c r="D6" s="236"/>
      <c r="E6" s="236"/>
      <c r="F6" s="236"/>
      <c r="G6" s="236"/>
      <c r="H6" s="236"/>
      <c r="I6" s="236"/>
      <c r="J6" s="236"/>
      <c r="K6" s="236"/>
      <c r="L6" s="236"/>
      <c r="M6" s="236"/>
      <c r="N6" s="236"/>
      <c r="O6" s="239"/>
      <c r="P6" s="239"/>
      <c r="Q6" s="536"/>
      <c r="R6" s="536"/>
      <c r="S6" s="536"/>
    </row>
    <row r="7" spans="1:19" s="208" customFormat="1" ht="19.95" customHeight="1" x14ac:dyDescent="0.2">
      <c r="A7" s="240"/>
      <c r="B7" s="241"/>
      <c r="C7" s="238"/>
      <c r="D7" s="238"/>
      <c r="E7" s="236"/>
      <c r="F7" s="236"/>
      <c r="G7" s="236"/>
      <c r="H7" s="236"/>
      <c r="I7" s="236"/>
      <c r="J7" s="236"/>
      <c r="K7" s="236"/>
      <c r="L7" s="236"/>
      <c r="M7" s="236"/>
      <c r="N7" s="236"/>
      <c r="O7" s="236"/>
      <c r="P7" s="236"/>
      <c r="Q7" s="236"/>
      <c r="R7" s="236"/>
      <c r="S7" s="236"/>
    </row>
    <row r="8" spans="1:19" s="208" customFormat="1" ht="19.95" customHeight="1" x14ac:dyDescent="0.2">
      <c r="B8" s="238"/>
      <c r="C8" s="238" t="s">
        <v>15</v>
      </c>
      <c r="D8" s="238"/>
      <c r="E8" s="236"/>
      <c r="F8" s="236"/>
      <c r="G8" s="236"/>
      <c r="H8" s="236"/>
      <c r="I8" s="236"/>
      <c r="J8" s="236"/>
      <c r="K8" s="236"/>
      <c r="L8" s="236"/>
      <c r="M8" s="236"/>
      <c r="N8" s="236"/>
      <c r="O8" s="236"/>
      <c r="P8" s="236"/>
      <c r="Q8" s="236"/>
      <c r="R8" s="236"/>
      <c r="S8" s="236"/>
    </row>
    <row r="9" spans="1:19" s="208" customFormat="1" ht="19.95" customHeight="1" x14ac:dyDescent="0.2">
      <c r="A9" s="240"/>
      <c r="B9" s="241"/>
      <c r="C9" s="238"/>
      <c r="D9" s="238"/>
      <c r="E9" s="236"/>
      <c r="F9" s="236"/>
      <c r="G9" s="236"/>
      <c r="H9" s="236"/>
      <c r="I9" s="236"/>
      <c r="J9" s="236"/>
      <c r="K9" s="236"/>
      <c r="L9" s="236"/>
      <c r="M9" s="236"/>
      <c r="N9" s="236"/>
      <c r="O9" s="236"/>
      <c r="P9" s="236"/>
      <c r="Q9" s="236"/>
      <c r="R9" s="236"/>
      <c r="S9" s="236"/>
    </row>
    <row r="10" spans="1:19" s="208" customFormat="1" ht="25.2" customHeight="1" x14ac:dyDescent="0.2">
      <c r="A10" s="240"/>
      <c r="B10" s="238"/>
      <c r="C10" s="236"/>
      <c r="D10" s="236"/>
      <c r="E10" s="236"/>
      <c r="F10" s="236"/>
      <c r="G10" s="236"/>
      <c r="H10" s="236"/>
      <c r="I10" s="236"/>
      <c r="J10" s="236"/>
      <c r="K10" s="236"/>
      <c r="L10" s="537" t="str">
        <f>IF('1.基本データ(このシートは削除しないこと！)'!H11=0,"",'1.基本データ(このシートは削除しないこと！)'!H11)</f>
        <v>○○・△△特定建設工事共同企業体</v>
      </c>
      <c r="M10" s="537"/>
      <c r="N10" s="537"/>
      <c r="O10" s="537"/>
      <c r="P10" s="537"/>
      <c r="Q10" s="537"/>
      <c r="R10" s="537"/>
      <c r="S10" s="537"/>
    </row>
    <row r="11" spans="1:19" s="208" customFormat="1" ht="25.2" customHeight="1" x14ac:dyDescent="0.2">
      <c r="B11" s="236"/>
      <c r="C11" s="236"/>
      <c r="D11" s="236"/>
      <c r="E11" s="236"/>
      <c r="F11" s="236"/>
      <c r="G11" s="236"/>
      <c r="H11" s="236"/>
      <c r="I11" s="236"/>
      <c r="J11" s="236"/>
      <c r="K11" s="270" t="str">
        <f>IF('[1]1.基本データ(このシートは削除しないこと！)'!H12=0," ","代表構成員")</f>
        <v>代表構成員</v>
      </c>
      <c r="L11" s="538" t="str">
        <f>'1.基本データ(このシートは削除しないこと！)'!H6</f>
        <v>○○市○○町○○番地</v>
      </c>
      <c r="M11" s="538"/>
      <c r="N11" s="538"/>
      <c r="O11" s="538"/>
      <c r="P11" s="538"/>
      <c r="Q11" s="538"/>
      <c r="R11" s="538"/>
      <c r="S11" s="538"/>
    </row>
    <row r="12" spans="1:19" s="208" customFormat="1" ht="25.2" customHeight="1" x14ac:dyDescent="0.25">
      <c r="A12" s="237"/>
      <c r="B12" s="236"/>
      <c r="C12" s="236"/>
      <c r="D12" s="236"/>
      <c r="E12" s="236"/>
      <c r="F12" s="236"/>
      <c r="G12" s="539" t="s">
        <v>417</v>
      </c>
      <c r="H12" s="539"/>
      <c r="I12" s="539"/>
      <c r="J12" s="539"/>
      <c r="K12" s="539"/>
      <c r="L12" s="538"/>
      <c r="M12" s="538"/>
      <c r="N12" s="538"/>
      <c r="O12" s="538"/>
      <c r="P12" s="538"/>
      <c r="Q12" s="538"/>
      <c r="R12" s="538"/>
      <c r="S12" s="538"/>
    </row>
    <row r="13" spans="1:19" s="208" customFormat="1" ht="25.2" customHeight="1" x14ac:dyDescent="0.25">
      <c r="A13" s="237"/>
      <c r="B13" s="236"/>
      <c r="C13" s="236"/>
      <c r="D13" s="236"/>
      <c r="E13" s="236"/>
      <c r="F13" s="236"/>
      <c r="G13" s="539" t="s">
        <v>6</v>
      </c>
      <c r="H13" s="539"/>
      <c r="I13" s="539"/>
      <c r="J13" s="539"/>
      <c r="K13" s="539"/>
      <c r="L13" s="540" t="str">
        <f>'1.基本データ(このシートは削除しないこと！)'!H7</f>
        <v>株式会社○○○○</v>
      </c>
      <c r="M13" s="540"/>
      <c r="N13" s="540"/>
      <c r="O13" s="540"/>
      <c r="P13" s="540"/>
      <c r="Q13" s="540"/>
      <c r="R13" s="540"/>
      <c r="S13" s="540"/>
    </row>
    <row r="14" spans="1:19" s="208" customFormat="1" ht="25.2" customHeight="1" x14ac:dyDescent="0.25">
      <c r="A14" s="237"/>
      <c r="B14" s="236"/>
      <c r="C14" s="236"/>
      <c r="D14" s="236"/>
      <c r="E14" s="236"/>
      <c r="F14" s="236"/>
      <c r="G14" s="539" t="s">
        <v>13</v>
      </c>
      <c r="H14" s="539"/>
      <c r="I14" s="539"/>
      <c r="J14" s="539"/>
      <c r="K14" s="539"/>
      <c r="L14" s="540" t="str">
        <f>'1.基本データ(このシートは削除しないこと！)'!H8</f>
        <v>代表取締役　○○○○</v>
      </c>
      <c r="M14" s="540"/>
      <c r="N14" s="540"/>
      <c r="O14" s="540"/>
      <c r="P14" s="540"/>
      <c r="Q14" s="540"/>
      <c r="R14" s="540"/>
      <c r="S14" s="540"/>
    </row>
    <row r="15" spans="1:19" s="208" customFormat="1" ht="25.2" customHeight="1" x14ac:dyDescent="0.2">
      <c r="A15" s="237"/>
      <c r="B15" s="242"/>
      <c r="C15" s="243"/>
      <c r="D15" s="238"/>
      <c r="E15" s="236"/>
      <c r="F15" s="236"/>
      <c r="G15" s="244"/>
      <c r="H15" s="244"/>
      <c r="I15" s="244"/>
      <c r="J15" s="244"/>
      <c r="K15" s="244"/>
      <c r="L15" s="244"/>
      <c r="M15" s="244"/>
      <c r="N15" s="244"/>
      <c r="O15" s="244"/>
      <c r="P15" s="244"/>
      <c r="Q15" s="244"/>
      <c r="R15" s="244"/>
      <c r="S15" s="244"/>
    </row>
    <row r="16" spans="1:19" s="208" customFormat="1" ht="25.2" customHeight="1" x14ac:dyDescent="0.2">
      <c r="A16" s="237"/>
      <c r="B16" s="236"/>
      <c r="C16" s="236"/>
      <c r="D16" s="238"/>
      <c r="E16" s="236"/>
      <c r="F16" s="236"/>
      <c r="G16" s="549" t="s">
        <v>7</v>
      </c>
      <c r="H16" s="549"/>
      <c r="I16" s="549"/>
      <c r="J16" s="549"/>
      <c r="K16" s="549"/>
      <c r="L16" s="537" t="str">
        <f>'1.基本データ(このシートは削除しないこと！)'!H9</f>
        <v>000-000-0000</v>
      </c>
      <c r="M16" s="537"/>
      <c r="N16" s="537"/>
      <c r="O16" s="537"/>
      <c r="P16" s="537"/>
      <c r="Q16" s="537"/>
      <c r="R16" s="537"/>
      <c r="S16" s="537"/>
    </row>
    <row r="17" spans="1:19" s="208" customFormat="1" ht="25.2" customHeight="1" x14ac:dyDescent="0.2">
      <c r="A17" s="237"/>
      <c r="B17" s="236"/>
      <c r="C17" s="236"/>
      <c r="D17" s="238"/>
      <c r="E17" s="236"/>
      <c r="F17" s="236"/>
      <c r="G17" s="550" t="s">
        <v>14</v>
      </c>
      <c r="H17" s="550"/>
      <c r="I17" s="550"/>
      <c r="J17" s="550"/>
      <c r="K17" s="550"/>
      <c r="L17" s="551" t="str">
        <f>'1.基本データ(このシートは削除しないこと！)'!H10</f>
        <v>○○○○</v>
      </c>
      <c r="M17" s="551"/>
      <c r="N17" s="551"/>
      <c r="O17" s="551"/>
      <c r="P17" s="551"/>
      <c r="Q17" s="551"/>
      <c r="R17" s="551"/>
      <c r="S17" s="551"/>
    </row>
    <row r="18" spans="1:19" s="208" customFormat="1" ht="19.95" customHeight="1" x14ac:dyDescent="0.2">
      <c r="A18" s="240"/>
      <c r="B18" s="241"/>
      <c r="C18" s="238"/>
      <c r="D18" s="238"/>
      <c r="E18" s="236"/>
      <c r="F18" s="236"/>
      <c r="G18" s="236"/>
      <c r="H18" s="236"/>
      <c r="I18" s="236"/>
      <c r="J18" s="236"/>
      <c r="K18" s="236"/>
      <c r="L18" s="236"/>
      <c r="M18" s="236"/>
      <c r="N18" s="236"/>
      <c r="O18" s="236"/>
      <c r="P18" s="236"/>
      <c r="Q18" s="236"/>
      <c r="R18" s="236"/>
      <c r="S18" s="236"/>
    </row>
    <row r="19" spans="1:19" s="208" customFormat="1" ht="19.95" customHeight="1" x14ac:dyDescent="0.2">
      <c r="B19" s="236"/>
      <c r="C19" s="236"/>
      <c r="D19" s="236"/>
      <c r="E19" s="236"/>
      <c r="F19" s="236"/>
      <c r="G19" s="236"/>
      <c r="H19" s="236"/>
      <c r="I19" s="236"/>
      <c r="J19" s="236"/>
      <c r="K19" s="236"/>
      <c r="L19" s="236"/>
      <c r="M19" s="236"/>
      <c r="N19" s="236"/>
      <c r="O19" s="236"/>
      <c r="P19" s="236"/>
      <c r="Q19" s="236"/>
      <c r="R19" s="236"/>
      <c r="S19" s="236"/>
    </row>
    <row r="20" spans="1:19" s="208" customFormat="1" ht="19.95" customHeight="1" x14ac:dyDescent="0.2">
      <c r="B20" s="236"/>
      <c r="C20" s="552" t="str">
        <f>CONCATENATE("　",TEXT('1.基本データ(このシートは削除しないこと！)'!H13,"ggge年m月d日"),"付けで公告のありました",'1.基本データ(このシートは削除しないこと！)'!H14&amp;'1.基本データ(このシートは削除しないこと！)'!H15,"について入札いたしますので、下記の書類を添えて技術提案書を提出します。　　　
　なお、提出する書類の内容は、事実と相違ないことを誓約します。")</f>
        <v>　令和○年○月○日付けで公告のありました第○○-○○○○○-○○○○号 ○○○○○○○○○○○○工事について入札いたしますので、下記の書類を添えて技術提案書を提出します。　　　
　なお、提出する書類の内容は、事実と相違ないことを誓約します。</v>
      </c>
      <c r="D20" s="552"/>
      <c r="E20" s="552"/>
      <c r="F20" s="552"/>
      <c r="G20" s="552"/>
      <c r="H20" s="552"/>
      <c r="I20" s="552"/>
      <c r="J20" s="552"/>
      <c r="K20" s="552"/>
      <c r="L20" s="552"/>
      <c r="M20" s="552"/>
      <c r="N20" s="552"/>
      <c r="O20" s="552"/>
      <c r="P20" s="552"/>
      <c r="Q20" s="552"/>
      <c r="R20" s="552"/>
      <c r="S20" s="552"/>
    </row>
    <row r="21" spans="1:19" s="208" customFormat="1" ht="19.95" customHeight="1" x14ac:dyDescent="0.2">
      <c r="B21" s="236"/>
      <c r="C21" s="552"/>
      <c r="D21" s="552"/>
      <c r="E21" s="552"/>
      <c r="F21" s="552"/>
      <c r="G21" s="552"/>
      <c r="H21" s="552"/>
      <c r="I21" s="552"/>
      <c r="J21" s="552"/>
      <c r="K21" s="552"/>
      <c r="L21" s="552"/>
      <c r="M21" s="552"/>
      <c r="N21" s="552"/>
      <c r="O21" s="552"/>
      <c r="P21" s="552"/>
      <c r="Q21" s="552"/>
      <c r="R21" s="552"/>
      <c r="S21" s="552"/>
    </row>
    <row r="22" spans="1:19" s="208" customFormat="1" ht="19.95" customHeight="1" x14ac:dyDescent="0.2">
      <c r="B22" s="236"/>
      <c r="C22" s="552"/>
      <c r="D22" s="552"/>
      <c r="E22" s="552"/>
      <c r="F22" s="552"/>
      <c r="G22" s="552"/>
      <c r="H22" s="552"/>
      <c r="I22" s="552"/>
      <c r="J22" s="552"/>
      <c r="K22" s="552"/>
      <c r="L22" s="552"/>
      <c r="M22" s="552"/>
      <c r="N22" s="552"/>
      <c r="O22" s="552"/>
      <c r="P22" s="552"/>
      <c r="Q22" s="552"/>
      <c r="R22" s="552"/>
      <c r="S22" s="552"/>
    </row>
    <row r="23" spans="1:19" s="208" customFormat="1" ht="19.95" customHeight="1" x14ac:dyDescent="0.2">
      <c r="B23" s="236"/>
      <c r="C23" s="552"/>
      <c r="D23" s="552"/>
      <c r="E23" s="552"/>
      <c r="F23" s="552"/>
      <c r="G23" s="552"/>
      <c r="H23" s="552"/>
      <c r="I23" s="552"/>
      <c r="J23" s="552"/>
      <c r="K23" s="552"/>
      <c r="L23" s="552"/>
      <c r="M23" s="552"/>
      <c r="N23" s="552"/>
      <c r="O23" s="552"/>
      <c r="P23" s="552"/>
      <c r="Q23" s="552"/>
      <c r="R23" s="552"/>
      <c r="S23" s="552"/>
    </row>
    <row r="24" spans="1:19" s="208" customFormat="1" ht="19.95" customHeight="1" x14ac:dyDescent="0.2">
      <c r="B24" s="236"/>
      <c r="C24" s="552"/>
      <c r="D24" s="552"/>
      <c r="E24" s="552"/>
      <c r="F24" s="552"/>
      <c r="G24" s="552"/>
      <c r="H24" s="552"/>
      <c r="I24" s="552"/>
      <c r="J24" s="552"/>
      <c r="K24" s="552"/>
      <c r="L24" s="552"/>
      <c r="M24" s="552"/>
      <c r="N24" s="552"/>
      <c r="O24" s="552"/>
      <c r="P24" s="552"/>
      <c r="Q24" s="552"/>
      <c r="R24" s="552"/>
      <c r="S24" s="552"/>
    </row>
    <row r="25" spans="1:19" s="208" customFormat="1" ht="19.95" customHeight="1" x14ac:dyDescent="0.2">
      <c r="B25" s="236"/>
      <c r="C25" s="236"/>
      <c r="D25" s="236"/>
      <c r="E25" s="236"/>
      <c r="F25" s="236"/>
      <c r="G25" s="236"/>
      <c r="H25" s="236"/>
      <c r="I25" s="236"/>
      <c r="J25" s="236"/>
      <c r="K25" s="236"/>
      <c r="L25" s="236"/>
      <c r="M25" s="236"/>
      <c r="N25" s="236"/>
      <c r="O25" s="236"/>
      <c r="P25" s="236"/>
      <c r="Q25" s="236"/>
      <c r="R25" s="236"/>
      <c r="S25" s="236"/>
    </row>
    <row r="26" spans="1:19" s="245" customFormat="1" ht="22.95" customHeight="1" x14ac:dyDescent="0.2">
      <c r="B26" s="236"/>
      <c r="C26" s="242" t="s">
        <v>418</v>
      </c>
      <c r="D26" s="242"/>
      <c r="E26" s="242"/>
      <c r="F26" s="242"/>
      <c r="G26" s="246"/>
      <c r="H26" s="246"/>
      <c r="I26" s="246"/>
      <c r="J26" s="246"/>
      <c r="K26" s="246"/>
      <c r="L26" s="246"/>
      <c r="M26" s="246"/>
      <c r="N26" s="246"/>
      <c r="O26" s="246"/>
      <c r="P26" s="246"/>
      <c r="Q26" s="246"/>
      <c r="R26" s="246"/>
      <c r="S26" s="246"/>
    </row>
    <row r="27" spans="1:19" s="245" customFormat="1" ht="22.95" customHeight="1" x14ac:dyDescent="0.2">
      <c r="B27" s="236"/>
      <c r="C27" s="242" t="s">
        <v>419</v>
      </c>
      <c r="D27" s="242"/>
      <c r="E27" s="242"/>
      <c r="F27" s="242"/>
      <c r="G27" s="246"/>
      <c r="H27" s="246"/>
      <c r="I27" s="246"/>
      <c r="J27" s="246"/>
      <c r="K27" s="246"/>
      <c r="L27" s="246"/>
      <c r="M27" s="246"/>
      <c r="N27" s="246"/>
      <c r="O27" s="246"/>
      <c r="P27" s="246"/>
      <c r="Q27" s="246"/>
      <c r="R27" s="246"/>
      <c r="S27" s="246"/>
    </row>
    <row r="28" spans="1:19" s="245" customFormat="1" ht="22.95" customHeight="1" x14ac:dyDescent="0.2">
      <c r="B28" s="236"/>
      <c r="C28" s="238" t="s">
        <v>420</v>
      </c>
      <c r="D28" s="238"/>
      <c r="E28" s="238"/>
      <c r="F28" s="238"/>
      <c r="G28" s="236"/>
      <c r="H28" s="236"/>
      <c r="I28" s="236"/>
      <c r="J28" s="236"/>
      <c r="K28" s="236"/>
      <c r="L28" s="236"/>
      <c r="M28" s="236"/>
      <c r="N28" s="236"/>
      <c r="O28" s="236"/>
      <c r="P28" s="236"/>
      <c r="Q28" s="236"/>
      <c r="R28" s="236"/>
      <c r="S28" s="236"/>
    </row>
    <row r="29" spans="1:19" s="245" customFormat="1" ht="22.95" customHeight="1" x14ac:dyDescent="0.2">
      <c r="B29" s="236"/>
      <c r="C29" s="242"/>
      <c r="D29" s="242"/>
      <c r="E29" s="242"/>
      <c r="F29" s="242"/>
      <c r="G29" s="236"/>
      <c r="H29" s="236"/>
      <c r="I29" s="236"/>
      <c r="J29" s="236"/>
      <c r="K29" s="236"/>
      <c r="L29" s="236"/>
      <c r="M29" s="236"/>
      <c r="N29" s="236"/>
      <c r="O29" s="236"/>
      <c r="P29" s="236"/>
      <c r="Q29" s="236"/>
      <c r="R29" s="236"/>
      <c r="S29" s="236"/>
    </row>
    <row r="30" spans="1:19" s="245" customFormat="1" ht="22.95" customHeight="1" x14ac:dyDescent="0.2">
      <c r="B30" s="236"/>
      <c r="C30" s="238" t="s">
        <v>300</v>
      </c>
      <c r="D30" s="238"/>
      <c r="E30" s="238"/>
      <c r="F30" s="238"/>
      <c r="G30" s="236"/>
      <c r="H30" s="236"/>
      <c r="I30" s="236"/>
      <c r="J30" s="236"/>
      <c r="K30" s="236"/>
      <c r="L30" s="236"/>
      <c r="M30" s="236"/>
      <c r="N30" s="236"/>
      <c r="O30" s="236"/>
      <c r="P30" s="236"/>
      <c r="Q30" s="236"/>
      <c r="R30" s="236"/>
      <c r="S30" s="236"/>
    </row>
    <row r="31" spans="1:19" s="245" customFormat="1" ht="22.95" customHeight="1" x14ac:dyDescent="0.2">
      <c r="B31" s="236"/>
      <c r="C31" s="238" t="s">
        <v>421</v>
      </c>
      <c r="D31" s="238"/>
      <c r="E31" s="238"/>
      <c r="F31" s="238"/>
      <c r="G31" s="236"/>
      <c r="H31" s="236"/>
      <c r="I31" s="236"/>
      <c r="J31" s="236"/>
      <c r="K31" s="236"/>
      <c r="L31" s="236"/>
      <c r="M31" s="236"/>
      <c r="N31" s="236"/>
      <c r="O31" s="236"/>
      <c r="P31" s="236"/>
      <c r="Q31" s="236"/>
      <c r="R31" s="236"/>
      <c r="S31" s="236"/>
    </row>
    <row r="32" spans="1:19" s="245" customFormat="1" ht="22.95" customHeight="1" x14ac:dyDescent="0.2">
      <c r="B32" s="236"/>
      <c r="C32" s="238" t="s">
        <v>422</v>
      </c>
      <c r="D32" s="238"/>
      <c r="E32" s="238"/>
      <c r="F32" s="238"/>
      <c r="G32" s="236"/>
      <c r="H32" s="236"/>
      <c r="I32" s="236"/>
      <c r="J32" s="236"/>
      <c r="K32" s="236"/>
      <c r="L32" s="236"/>
      <c r="M32" s="236"/>
      <c r="N32" s="236"/>
      <c r="O32" s="236"/>
      <c r="P32" s="236"/>
      <c r="Q32" s="236"/>
      <c r="R32" s="236"/>
      <c r="S32" s="236"/>
    </row>
    <row r="33" spans="1:22" s="245" customFormat="1" ht="22.95" customHeight="1" x14ac:dyDescent="0.2">
      <c r="B33" s="236"/>
      <c r="C33" s="238"/>
      <c r="D33" s="238"/>
      <c r="E33" s="238"/>
      <c r="F33" s="238"/>
      <c r="G33" s="236"/>
      <c r="H33" s="236"/>
      <c r="I33" s="236"/>
      <c r="J33" s="236"/>
      <c r="K33" s="236"/>
      <c r="L33" s="236"/>
      <c r="M33" s="236"/>
      <c r="N33" s="236"/>
      <c r="O33" s="236"/>
      <c r="P33" s="236"/>
      <c r="Q33" s="236"/>
      <c r="R33" s="236"/>
      <c r="S33" s="236"/>
    </row>
    <row r="34" spans="1:22" s="245" customFormat="1" ht="22.95" customHeight="1" x14ac:dyDescent="0.2">
      <c r="B34" s="236"/>
      <c r="C34" s="238" t="s">
        <v>413</v>
      </c>
      <c r="D34" s="238"/>
      <c r="E34" s="238"/>
      <c r="F34" s="238"/>
      <c r="G34" s="236"/>
      <c r="H34" s="236"/>
      <c r="I34" s="236"/>
      <c r="J34" s="236"/>
      <c r="K34" s="236"/>
      <c r="L34" s="236"/>
      <c r="M34" s="236"/>
      <c r="N34" s="236"/>
      <c r="O34" s="236"/>
      <c r="P34" s="236"/>
      <c r="Q34" s="236"/>
      <c r="R34" s="236"/>
      <c r="S34" s="236"/>
    </row>
    <row r="35" spans="1:22" s="245" customFormat="1" ht="22.95" customHeight="1" x14ac:dyDescent="0.2">
      <c r="B35" s="236"/>
      <c r="C35" s="238" t="s">
        <v>8</v>
      </c>
      <c r="D35" s="238"/>
      <c r="E35" s="238"/>
      <c r="F35" s="238"/>
      <c r="G35" s="236"/>
      <c r="H35" s="236"/>
      <c r="I35" s="236"/>
      <c r="J35" s="236"/>
      <c r="K35" s="236"/>
      <c r="L35" s="236"/>
      <c r="M35" s="236"/>
      <c r="N35" s="236"/>
      <c r="O35" s="236"/>
      <c r="P35" s="236"/>
      <c r="Q35" s="236"/>
      <c r="R35" s="236"/>
      <c r="S35" s="236"/>
    </row>
    <row r="36" spans="1:22" s="245" customFormat="1" ht="22.95" customHeight="1" x14ac:dyDescent="0.2">
      <c r="B36" s="236"/>
      <c r="C36" s="238" t="s">
        <v>9</v>
      </c>
      <c r="D36" s="238"/>
      <c r="E36" s="238"/>
      <c r="F36" s="238"/>
      <c r="G36" s="236"/>
      <c r="H36" s="236"/>
      <c r="I36" s="236"/>
      <c r="J36" s="236"/>
      <c r="K36" s="236"/>
      <c r="L36" s="236"/>
      <c r="M36" s="236"/>
      <c r="N36" s="236"/>
      <c r="O36" s="236"/>
      <c r="P36" s="236"/>
      <c r="Q36" s="236"/>
      <c r="R36" s="236"/>
      <c r="S36" s="236"/>
    </row>
    <row r="37" spans="1:22" s="245" customFormat="1" ht="22.95" customHeight="1" x14ac:dyDescent="0.2">
      <c r="B37" s="236"/>
      <c r="C37" s="238" t="s">
        <v>10</v>
      </c>
      <c r="D37" s="238"/>
      <c r="E37" s="238"/>
      <c r="F37" s="238"/>
      <c r="G37" s="236"/>
      <c r="H37" s="236"/>
      <c r="I37" s="236"/>
      <c r="J37" s="236"/>
      <c r="K37" s="236"/>
      <c r="L37" s="236"/>
      <c r="M37" s="236"/>
      <c r="N37" s="236"/>
      <c r="O37" s="236"/>
      <c r="P37" s="236"/>
      <c r="Q37" s="236"/>
      <c r="R37" s="236"/>
      <c r="S37" s="236"/>
    </row>
    <row r="38" spans="1:22" s="245" customFormat="1" ht="22.95" customHeight="1" x14ac:dyDescent="0.2">
      <c r="B38" s="236"/>
      <c r="C38" s="238" t="s">
        <v>11</v>
      </c>
      <c r="D38" s="238"/>
      <c r="E38" s="238"/>
      <c r="F38" s="238"/>
      <c r="G38" s="236"/>
      <c r="H38" s="236"/>
      <c r="I38" s="236"/>
      <c r="J38" s="236"/>
      <c r="K38" s="236"/>
      <c r="L38" s="236"/>
      <c r="M38" s="236"/>
      <c r="N38" s="236"/>
      <c r="O38" s="236"/>
      <c r="P38" s="236"/>
      <c r="Q38" s="236"/>
      <c r="R38" s="236"/>
      <c r="S38" s="236"/>
    </row>
    <row r="39" spans="1:22" s="245" customFormat="1" ht="22.95" customHeight="1" x14ac:dyDescent="0.2">
      <c r="B39" s="236"/>
      <c r="C39" s="238"/>
      <c r="D39" s="238"/>
      <c r="E39" s="238"/>
      <c r="F39" s="238"/>
      <c r="G39" s="236"/>
      <c r="H39" s="236"/>
      <c r="I39" s="236"/>
      <c r="J39" s="236"/>
      <c r="K39" s="236"/>
      <c r="L39" s="236"/>
      <c r="M39" s="236"/>
      <c r="N39" s="236"/>
      <c r="O39" s="236"/>
      <c r="P39" s="236"/>
      <c r="Q39" s="236"/>
      <c r="R39" s="236"/>
      <c r="S39" s="236"/>
    </row>
    <row r="40" spans="1:22" s="245" customFormat="1" ht="22.95" customHeight="1" x14ac:dyDescent="0.2">
      <c r="B40" s="236"/>
      <c r="C40" s="238" t="s">
        <v>414</v>
      </c>
      <c r="D40" s="238"/>
      <c r="E40" s="238"/>
      <c r="F40" s="238"/>
      <c r="G40" s="236"/>
      <c r="H40" s="236"/>
      <c r="I40" s="236"/>
      <c r="J40" s="236"/>
      <c r="K40" s="236"/>
      <c r="L40" s="236"/>
      <c r="M40" s="236"/>
      <c r="N40" s="236"/>
      <c r="O40" s="236"/>
      <c r="P40" s="236"/>
      <c r="Q40" s="236"/>
      <c r="R40" s="236"/>
      <c r="S40" s="236"/>
    </row>
    <row r="41" spans="1:22" s="245" customFormat="1" ht="22.95" customHeight="1" x14ac:dyDescent="0.2">
      <c r="B41" s="236"/>
      <c r="C41" s="238" t="s">
        <v>8</v>
      </c>
      <c r="D41" s="238"/>
      <c r="E41" s="238"/>
      <c r="F41" s="238"/>
      <c r="G41" s="236"/>
      <c r="H41" s="236"/>
      <c r="I41" s="236"/>
      <c r="J41" s="236"/>
      <c r="K41" s="236"/>
      <c r="L41" s="236"/>
      <c r="M41" s="236"/>
      <c r="N41" s="236"/>
      <c r="O41" s="236"/>
      <c r="P41" s="236"/>
      <c r="Q41" s="236"/>
      <c r="R41" s="236"/>
      <c r="S41" s="236"/>
    </row>
    <row r="42" spans="1:22" s="245" customFormat="1" ht="22.95" customHeight="1" x14ac:dyDescent="0.2">
      <c r="B42" s="236"/>
      <c r="C42" s="238" t="s">
        <v>9</v>
      </c>
      <c r="D42" s="238"/>
      <c r="E42" s="238"/>
      <c r="F42" s="238"/>
      <c r="G42" s="236"/>
      <c r="H42" s="236"/>
      <c r="I42" s="236"/>
      <c r="J42" s="236"/>
      <c r="K42" s="236"/>
      <c r="L42" s="236"/>
      <c r="M42" s="236"/>
      <c r="N42" s="236"/>
      <c r="O42" s="236"/>
      <c r="P42" s="236"/>
      <c r="Q42" s="236"/>
      <c r="R42" s="236"/>
      <c r="S42" s="236"/>
    </row>
    <row r="43" spans="1:22" s="245" customFormat="1" ht="22.95" customHeight="1" x14ac:dyDescent="0.2">
      <c r="B43" s="236"/>
      <c r="C43" s="238" t="s">
        <v>10</v>
      </c>
      <c r="D43" s="238"/>
      <c r="E43" s="238"/>
      <c r="F43" s="238"/>
      <c r="G43" s="236"/>
      <c r="H43" s="236"/>
      <c r="I43" s="236"/>
      <c r="J43" s="236"/>
      <c r="K43" s="236"/>
      <c r="L43" s="236"/>
      <c r="M43" s="236"/>
      <c r="N43" s="236"/>
      <c r="O43" s="236"/>
      <c r="P43" s="236"/>
      <c r="Q43" s="236"/>
      <c r="R43" s="236"/>
      <c r="S43" s="236"/>
    </row>
    <row r="44" spans="1:22" s="245" customFormat="1" ht="22.95" customHeight="1" x14ac:dyDescent="0.2">
      <c r="B44" s="236"/>
      <c r="C44" s="238" t="s">
        <v>11</v>
      </c>
      <c r="D44" s="238"/>
      <c r="E44" s="238"/>
      <c r="F44" s="238"/>
      <c r="G44" s="236"/>
      <c r="H44" s="236"/>
      <c r="I44" s="236"/>
      <c r="J44" s="236"/>
      <c r="K44" s="236"/>
      <c r="L44" s="236"/>
      <c r="M44" s="236"/>
      <c r="N44" s="236"/>
      <c r="O44" s="236"/>
      <c r="P44" s="236"/>
      <c r="Q44" s="236"/>
      <c r="R44" s="236"/>
      <c r="S44" s="236"/>
    </row>
    <row r="45" spans="1:22" s="245" customFormat="1" ht="22.95" customHeight="1" x14ac:dyDescent="0.2">
      <c r="B45" s="236"/>
      <c r="C45" s="238" t="s">
        <v>12</v>
      </c>
      <c r="D45" s="238"/>
      <c r="E45" s="238"/>
      <c r="F45" s="238"/>
      <c r="G45" s="236"/>
      <c r="H45" s="236"/>
      <c r="I45" s="236"/>
      <c r="J45" s="236"/>
      <c r="K45" s="236"/>
      <c r="L45" s="236"/>
      <c r="M45" s="236"/>
      <c r="N45" s="236"/>
      <c r="O45" s="236"/>
      <c r="P45" s="236"/>
      <c r="Q45" s="236"/>
      <c r="R45" s="236"/>
      <c r="S45" s="236"/>
    </row>
    <row r="46" spans="1:22" s="208" customFormat="1" ht="19.95" customHeight="1" x14ac:dyDescent="0.2">
      <c r="A46" s="247"/>
      <c r="B46" s="248"/>
      <c r="C46" s="248"/>
      <c r="D46" s="249"/>
      <c r="E46" s="249"/>
      <c r="F46" s="249"/>
      <c r="G46" s="249"/>
      <c r="H46" s="249"/>
      <c r="I46" s="249"/>
      <c r="J46" s="249"/>
      <c r="K46" s="249"/>
      <c r="L46" s="249"/>
      <c r="M46" s="249"/>
      <c r="N46" s="249"/>
      <c r="O46" s="249"/>
      <c r="P46" s="249"/>
      <c r="Q46" s="236"/>
      <c r="R46" s="236"/>
      <c r="S46" s="236"/>
    </row>
    <row r="47" spans="1:22" ht="24.75" customHeight="1" thickBot="1" x14ac:dyDescent="0.25">
      <c r="A47" s="13"/>
      <c r="B47" s="14"/>
      <c r="C47" s="14"/>
      <c r="D47" s="15"/>
      <c r="E47" s="15"/>
      <c r="F47" s="15"/>
      <c r="G47" s="15"/>
      <c r="H47" s="15"/>
      <c r="I47" s="15"/>
      <c r="J47" s="15"/>
      <c r="K47" s="15"/>
      <c r="L47" s="15"/>
      <c r="M47" s="15"/>
      <c r="N47" s="15"/>
      <c r="O47" s="15"/>
      <c r="P47" s="15"/>
    </row>
    <row r="48" spans="1:22" ht="30" customHeight="1" thickTop="1" thickBot="1" x14ac:dyDescent="0.25">
      <c r="A48" s="13"/>
      <c r="B48" s="14"/>
      <c r="C48" s="14"/>
      <c r="D48" s="15"/>
      <c r="E48" s="15"/>
      <c r="F48" s="15"/>
      <c r="G48" s="15"/>
      <c r="H48" s="15"/>
      <c r="I48" s="15"/>
      <c r="J48" s="15"/>
      <c r="K48" s="15"/>
      <c r="L48" s="15"/>
      <c r="M48" s="15"/>
      <c r="N48" s="15"/>
      <c r="O48" s="15"/>
      <c r="P48" s="15"/>
      <c r="Q48" s="235"/>
      <c r="R48" s="235"/>
      <c r="S48" s="274" t="str">
        <f>'1.基本データ(このシートは削除しないこと！)'!H1</f>
        <v>令和７年度様式（令和７年４月１日以降の入札公告から適用）</v>
      </c>
      <c r="T48" s="305" t="s">
        <v>3</v>
      </c>
      <c r="U48" s="306"/>
      <c r="V48" s="16" t="e">
        <f>SUM(F53:F121)</f>
        <v>#N/A</v>
      </c>
    </row>
    <row r="49" spans="1:42" ht="14.25" customHeight="1" thickTop="1" x14ac:dyDescent="0.2">
      <c r="A49" s="13"/>
      <c r="B49" s="332" t="s">
        <v>251</v>
      </c>
      <c r="C49" s="332"/>
      <c r="D49" s="332"/>
      <c r="E49" s="332"/>
      <c r="F49" s="332"/>
      <c r="G49" s="332"/>
      <c r="H49" s="332"/>
      <c r="I49" s="197"/>
      <c r="J49" s="197"/>
      <c r="K49" s="197"/>
      <c r="L49" s="197"/>
      <c r="M49" s="197"/>
      <c r="N49" s="197"/>
      <c r="O49" s="197"/>
      <c r="P49" s="197"/>
      <c r="Q49" s="17"/>
      <c r="S49" s="156" t="s">
        <v>411</v>
      </c>
    </row>
    <row r="50" spans="1:42" ht="16.5" customHeight="1" x14ac:dyDescent="0.2">
      <c r="A50" s="13"/>
      <c r="B50" s="383" t="s">
        <v>137</v>
      </c>
      <c r="C50" s="383"/>
      <c r="D50" s="383"/>
      <c r="E50" s="384" t="str">
        <f>'1.基本データ(このシートは削除しないこと！)'!H14&amp;'1.基本データ(このシートは削除しないこと！)'!H15</f>
        <v>第○○-○○○○○-○○○○号 ○○○○○○○○○○○○工事</v>
      </c>
      <c r="F50" s="384"/>
      <c r="G50" s="384"/>
      <c r="H50" s="384"/>
      <c r="I50" s="384"/>
      <c r="J50" s="384"/>
      <c r="K50" s="384"/>
      <c r="L50" s="384"/>
      <c r="M50" s="384"/>
      <c r="N50" s="384"/>
      <c r="O50" s="384"/>
      <c r="P50" s="384"/>
      <c r="Q50" s="384"/>
      <c r="R50" s="384"/>
    </row>
    <row r="51" spans="1:42" ht="16.5" customHeight="1" thickBot="1" x14ac:dyDescent="0.25">
      <c r="A51" s="13"/>
      <c r="B51" s="388" t="s">
        <v>138</v>
      </c>
      <c r="C51" s="388"/>
      <c r="D51" s="388"/>
      <c r="E51" s="233" t="str">
        <f>IF('1.基本データ(このシートは削除しないこと！)'!H11=0,'1.基本データ(このシートは削除しないこと！)'!H7,'1.基本データ(このシートは削除しないこと！)'!H11)</f>
        <v>○○・△△特定建設工事共同企業体</v>
      </c>
      <c r="F51" s="234"/>
      <c r="G51" s="234"/>
      <c r="H51" s="234"/>
      <c r="I51" s="234"/>
      <c r="J51" s="234"/>
      <c r="K51" s="234"/>
      <c r="L51" s="234"/>
      <c r="M51" s="234"/>
      <c r="N51" s="234"/>
      <c r="O51" s="234"/>
      <c r="P51" s="234"/>
      <c r="Q51" s="234"/>
      <c r="R51" s="234"/>
      <c r="S51" s="13"/>
    </row>
    <row r="52" spans="1:42" ht="22.5" customHeight="1" thickBot="1" x14ac:dyDescent="0.25">
      <c r="A52" s="13"/>
      <c r="B52" s="385" t="s">
        <v>1</v>
      </c>
      <c r="C52" s="385"/>
      <c r="D52" s="385"/>
      <c r="E52" s="19" t="s">
        <v>167</v>
      </c>
      <c r="F52" s="159" t="s">
        <v>2</v>
      </c>
      <c r="G52" s="323" t="s">
        <v>377</v>
      </c>
      <c r="H52" s="324"/>
      <c r="I52" s="324"/>
      <c r="J52" s="324"/>
      <c r="K52" s="324"/>
      <c r="L52" s="324"/>
      <c r="M52" s="324"/>
      <c r="N52" s="324"/>
      <c r="O52" s="324"/>
      <c r="P52" s="324"/>
      <c r="Q52" s="324"/>
      <c r="R52" s="324"/>
      <c r="S52" s="325"/>
      <c r="V52" s="20" t="s">
        <v>134</v>
      </c>
      <c r="AB52" s="21"/>
      <c r="AC52" s="21"/>
      <c r="AD52" s="22" t="s">
        <v>169</v>
      </c>
      <c r="AE52" s="195" t="s">
        <v>170</v>
      </c>
      <c r="AG52" s="21"/>
      <c r="AH52" s="21"/>
      <c r="AP52" s="23" t="s">
        <v>171</v>
      </c>
    </row>
    <row r="53" spans="1:42" ht="32.1" customHeight="1" thickBot="1" x14ac:dyDescent="0.2">
      <c r="A53" s="13"/>
      <c r="B53" s="418" t="s">
        <v>216</v>
      </c>
      <c r="C53" s="424" t="s">
        <v>390</v>
      </c>
      <c r="D53" s="424"/>
      <c r="E53" s="386">
        <f>AD53</f>
        <v>1</v>
      </c>
      <c r="F53" s="342" t="str">
        <f>IF(Y53=0,"-",AP53)</f>
        <v>-</v>
      </c>
      <c r="G53" s="330" t="s">
        <v>234</v>
      </c>
      <c r="H53" s="331"/>
      <c r="I53" s="333"/>
      <c r="J53" s="334"/>
      <c r="K53" s="334"/>
      <c r="L53" s="334"/>
      <c r="M53" s="334"/>
      <c r="N53" s="334"/>
      <c r="O53" s="334"/>
      <c r="P53" s="334"/>
      <c r="Q53" s="335"/>
      <c r="R53" s="228" t="s">
        <v>284</v>
      </c>
      <c r="S53" s="415"/>
      <c r="V53" s="1">
        <f>IF(I53="",0,1)</f>
        <v>0</v>
      </c>
      <c r="W53" s="1">
        <f>IF(S53="",0,1)</f>
        <v>0</v>
      </c>
      <c r="X53" s="24"/>
      <c r="Y53" s="25">
        <f>SUM(V53:W55)</f>
        <v>0</v>
      </c>
      <c r="Z53" s="26" t="s">
        <v>199</v>
      </c>
      <c r="AB53" s="27"/>
      <c r="AC53" s="28"/>
      <c r="AD53" s="29">
        <v>1</v>
      </c>
      <c r="AE53" s="30">
        <f>IF(Y53=4,AD53,0)</f>
        <v>0</v>
      </c>
      <c r="AG53" s="27"/>
      <c r="AH53" s="27"/>
      <c r="AP53" s="31">
        <f>IF(Y53=4,AE53,0)</f>
        <v>0</v>
      </c>
    </row>
    <row r="54" spans="1:42" ht="32.1" customHeight="1" thickBot="1" x14ac:dyDescent="0.25">
      <c r="A54" s="13"/>
      <c r="B54" s="419"/>
      <c r="C54" s="424"/>
      <c r="D54" s="424"/>
      <c r="E54" s="387"/>
      <c r="F54" s="342"/>
      <c r="G54" s="328" t="s">
        <v>359</v>
      </c>
      <c r="H54" s="329"/>
      <c r="I54" s="313"/>
      <c r="J54" s="314"/>
      <c r="K54" s="314"/>
      <c r="L54" s="314"/>
      <c r="M54" s="148" t="s">
        <v>278</v>
      </c>
      <c r="N54" s="314"/>
      <c r="O54" s="314"/>
      <c r="P54" s="314"/>
      <c r="Q54" s="315"/>
      <c r="R54" s="316" t="s">
        <v>291</v>
      </c>
      <c r="S54" s="416"/>
      <c r="V54" s="1">
        <f>IF(AND(I54&lt;&gt;"",N54&lt;&gt;""),1,0)</f>
        <v>0</v>
      </c>
      <c r="W54" s="32"/>
      <c r="Z54" s="26"/>
      <c r="AB54" s="27"/>
      <c r="AC54" s="33"/>
      <c r="AD54" s="34"/>
      <c r="AE54" s="35"/>
      <c r="AG54" s="27"/>
      <c r="AH54" s="27"/>
      <c r="AI54" s="27"/>
      <c r="AJ54" s="27"/>
      <c r="AL54" s="74" t="s">
        <v>163</v>
      </c>
      <c r="AM54" s="74" t="s">
        <v>146</v>
      </c>
      <c r="AP54" s="36"/>
    </row>
    <row r="55" spans="1:42" ht="32.1" customHeight="1" thickBot="1" x14ac:dyDescent="0.25">
      <c r="A55" s="13"/>
      <c r="B55" s="419"/>
      <c r="C55" s="424"/>
      <c r="D55" s="424"/>
      <c r="E55" s="387"/>
      <c r="F55" s="342"/>
      <c r="G55" s="326" t="s">
        <v>281</v>
      </c>
      <c r="H55" s="327"/>
      <c r="I55" s="339"/>
      <c r="J55" s="430"/>
      <c r="K55" s="403" t="s">
        <v>280</v>
      </c>
      <c r="L55" s="404"/>
      <c r="M55" s="405" t="s">
        <v>314</v>
      </c>
      <c r="N55" s="406"/>
      <c r="O55" s="406"/>
      <c r="P55" s="223" t="s">
        <v>315</v>
      </c>
      <c r="Q55" s="161" t="s">
        <v>316</v>
      </c>
      <c r="R55" s="317"/>
      <c r="S55" s="417"/>
      <c r="V55" s="1">
        <f>IF(I55="",0,1)</f>
        <v>0</v>
      </c>
      <c r="W55" s="37"/>
      <c r="AB55" s="27"/>
      <c r="AC55" s="33"/>
      <c r="AD55" s="22" t="s">
        <v>163</v>
      </c>
      <c r="AE55" s="195" t="s">
        <v>146</v>
      </c>
      <c r="AG55" s="27"/>
      <c r="AH55" s="27"/>
      <c r="AI55" s="165" t="s">
        <v>353</v>
      </c>
      <c r="AJ55" s="168"/>
      <c r="AK55" s="167">
        <f>IF($I$58=AI55,1,0)</f>
        <v>0</v>
      </c>
      <c r="AL55" s="1">
        <v>0.75</v>
      </c>
      <c r="AM55" s="43">
        <f>AK55*AL55</f>
        <v>0</v>
      </c>
      <c r="AP55" s="23" t="s">
        <v>166</v>
      </c>
    </row>
    <row r="56" spans="1:42" ht="32.1" customHeight="1" thickBot="1" x14ac:dyDescent="0.2">
      <c r="A56" s="13"/>
      <c r="B56" s="419"/>
      <c r="C56" s="355" t="s">
        <v>190</v>
      </c>
      <c r="D56" s="355"/>
      <c r="E56" s="386">
        <f>AD56</f>
        <v>1</v>
      </c>
      <c r="F56" s="421" t="str">
        <f>IF(Y56=0,"-",AP56)</f>
        <v>-</v>
      </c>
      <c r="G56" s="328" t="s">
        <v>318</v>
      </c>
      <c r="H56" s="329"/>
      <c r="I56" s="162" t="s">
        <v>275</v>
      </c>
      <c r="J56" s="250"/>
      <c r="K56" s="163" t="s">
        <v>276</v>
      </c>
      <c r="L56" s="307"/>
      <c r="M56" s="308"/>
      <c r="N56" s="163" t="s">
        <v>276</v>
      </c>
      <c r="O56" s="309"/>
      <c r="P56" s="308"/>
      <c r="Q56" s="164" t="s">
        <v>277</v>
      </c>
      <c r="R56" s="228" t="s">
        <v>284</v>
      </c>
      <c r="S56" s="415"/>
      <c r="V56" s="1">
        <f>IF(AND(J56&lt;&gt;"",L56&lt;&gt;"",O56&lt;&gt;""),1,0)</f>
        <v>0</v>
      </c>
      <c r="W56" s="1">
        <f>IF(S56="",0,1)</f>
        <v>0</v>
      </c>
      <c r="X56" s="24"/>
      <c r="Y56" s="25">
        <f>SUM(V56:W58)</f>
        <v>0</v>
      </c>
      <c r="Z56" s="26" t="s">
        <v>199</v>
      </c>
      <c r="AB56" s="27"/>
      <c r="AC56" s="165" t="s">
        <v>354</v>
      </c>
      <c r="AD56" s="166">
        <v>1</v>
      </c>
      <c r="AE56" s="167">
        <f>IF($I$58=AC56,1,0)</f>
        <v>0</v>
      </c>
      <c r="AF56" s="1">
        <v>1</v>
      </c>
      <c r="AG56" s="43">
        <f>AE56*AF56</f>
        <v>0</v>
      </c>
      <c r="AI56" s="165" t="s">
        <v>279</v>
      </c>
      <c r="AJ56" s="168"/>
      <c r="AK56" s="167">
        <f>IF($I$58=AI56,1,0)</f>
        <v>0</v>
      </c>
      <c r="AL56" s="1">
        <v>0.5</v>
      </c>
      <c r="AM56" s="43">
        <f>AK56*AL56</f>
        <v>0</v>
      </c>
      <c r="AP56" s="31">
        <f>IF(Y56=4,MAX(AG56,AM55:AM56),0)</f>
        <v>0</v>
      </c>
    </row>
    <row r="57" spans="1:42" ht="32.1" customHeight="1" thickBot="1" x14ac:dyDescent="0.25">
      <c r="A57" s="13"/>
      <c r="B57" s="419"/>
      <c r="C57" s="355"/>
      <c r="D57" s="355"/>
      <c r="E57" s="387"/>
      <c r="F57" s="422"/>
      <c r="G57" s="328" t="s">
        <v>358</v>
      </c>
      <c r="H57" s="329"/>
      <c r="I57" s="310"/>
      <c r="J57" s="311"/>
      <c r="K57" s="311"/>
      <c r="L57" s="311"/>
      <c r="M57" s="163" t="s">
        <v>278</v>
      </c>
      <c r="N57" s="311"/>
      <c r="O57" s="311"/>
      <c r="P57" s="311"/>
      <c r="Q57" s="312"/>
      <c r="R57" s="316" t="s">
        <v>291</v>
      </c>
      <c r="S57" s="416"/>
      <c r="V57" s="1">
        <f>IF(AND(I57&lt;&gt;"",N57&lt;&gt;""),1,0)</f>
        <v>0</v>
      </c>
      <c r="W57" s="32"/>
      <c r="Z57" s="26"/>
      <c r="AB57" s="38"/>
      <c r="AC57" s="39"/>
      <c r="AD57" s="40"/>
      <c r="AE57" s="40"/>
      <c r="AG57" s="27"/>
      <c r="AH57" s="27"/>
    </row>
    <row r="58" spans="1:42" ht="32.1" customHeight="1" thickBot="1" x14ac:dyDescent="0.25">
      <c r="A58" s="13"/>
      <c r="B58" s="419"/>
      <c r="C58" s="355"/>
      <c r="D58" s="355"/>
      <c r="E58" s="387"/>
      <c r="F58" s="422"/>
      <c r="G58" s="328" t="s">
        <v>387</v>
      </c>
      <c r="H58" s="329"/>
      <c r="I58" s="318" t="s">
        <v>274</v>
      </c>
      <c r="J58" s="319"/>
      <c r="K58" s="319"/>
      <c r="L58" s="319"/>
      <c r="M58" s="320" t="s">
        <v>391</v>
      </c>
      <c r="N58" s="321"/>
      <c r="O58" s="321"/>
      <c r="P58" s="321"/>
      <c r="Q58" s="322"/>
      <c r="R58" s="317"/>
      <c r="S58" s="417"/>
      <c r="V58" s="1">
        <f>IF(I58="-",0,1)</f>
        <v>0</v>
      </c>
      <c r="W58" s="37" t="s">
        <v>254</v>
      </c>
      <c r="AB58" s="38"/>
      <c r="AD58" s="22" t="s">
        <v>163</v>
      </c>
      <c r="AE58" s="195" t="s">
        <v>146</v>
      </c>
      <c r="AG58" s="27"/>
      <c r="AH58" s="27"/>
      <c r="AP58" s="23" t="s">
        <v>166</v>
      </c>
    </row>
    <row r="59" spans="1:42" ht="32.1" customHeight="1" thickBot="1" x14ac:dyDescent="0.25">
      <c r="A59" s="13"/>
      <c r="B59" s="419"/>
      <c r="C59" s="407" t="s">
        <v>191</v>
      </c>
      <c r="D59" s="408"/>
      <c r="E59" s="386">
        <f>AD59</f>
        <v>1</v>
      </c>
      <c r="F59" s="412" t="str">
        <f>IF(Y59=0,"-",AP59)</f>
        <v>-</v>
      </c>
      <c r="G59" s="326" t="s">
        <v>282</v>
      </c>
      <c r="H59" s="327"/>
      <c r="I59" s="431"/>
      <c r="J59" s="432"/>
      <c r="K59" s="432"/>
      <c r="L59" s="432"/>
      <c r="M59" s="432"/>
      <c r="N59" s="432"/>
      <c r="O59" s="432"/>
      <c r="P59" s="432"/>
      <c r="Q59" s="433"/>
      <c r="R59" s="428" t="s">
        <v>394</v>
      </c>
      <c r="S59" s="415"/>
      <c r="V59" s="1">
        <f>IF(I59="",0,1)</f>
        <v>0</v>
      </c>
      <c r="W59" s="1">
        <f>IF(S59="",0,1)</f>
        <v>0</v>
      </c>
      <c r="Y59" s="25">
        <f>SUM(V59:W60)</f>
        <v>0</v>
      </c>
      <c r="Z59" s="26" t="s">
        <v>386</v>
      </c>
      <c r="AA59" s="41"/>
      <c r="AB59" s="38"/>
      <c r="AC59" s="33"/>
      <c r="AD59" s="29">
        <v>1</v>
      </c>
      <c r="AE59" s="30">
        <f>IF(Y59=3,AD59,0)</f>
        <v>0</v>
      </c>
      <c r="AG59" s="27"/>
      <c r="AH59" s="27"/>
      <c r="AP59" s="31">
        <f>IF(Y59=3,AE59,0)</f>
        <v>0</v>
      </c>
    </row>
    <row r="60" spans="1:42" ht="32.1" customHeight="1" thickBot="1" x14ac:dyDescent="0.25">
      <c r="A60" s="13"/>
      <c r="B60" s="419"/>
      <c r="C60" s="409"/>
      <c r="D60" s="410"/>
      <c r="E60" s="411"/>
      <c r="F60" s="413"/>
      <c r="G60" s="326" t="s">
        <v>193</v>
      </c>
      <c r="H60" s="327"/>
      <c r="I60" s="431"/>
      <c r="J60" s="432"/>
      <c r="K60" s="432"/>
      <c r="L60" s="432"/>
      <c r="M60" s="432"/>
      <c r="N60" s="432"/>
      <c r="O60" s="432"/>
      <c r="P60" s="432"/>
      <c r="Q60" s="433"/>
      <c r="R60" s="429"/>
      <c r="S60" s="417"/>
      <c r="V60" s="1">
        <f>IF(I60="",0,1)</f>
        <v>0</v>
      </c>
      <c r="W60" s="37"/>
      <c r="AA60" s="41"/>
      <c r="AB60" s="38"/>
      <c r="AC60" s="33"/>
      <c r="AD60" s="34"/>
      <c r="AE60" s="34"/>
      <c r="AG60" s="27"/>
      <c r="AH60" s="27"/>
      <c r="AP60" s="23" t="s">
        <v>166</v>
      </c>
    </row>
    <row r="61" spans="1:42" ht="32.1" customHeight="1" thickBot="1" x14ac:dyDescent="0.25">
      <c r="A61" s="13"/>
      <c r="B61" s="419"/>
      <c r="C61" s="355" t="s">
        <v>194</v>
      </c>
      <c r="D61" s="355"/>
      <c r="E61" s="199">
        <f>AD61</f>
        <v>0.5</v>
      </c>
      <c r="F61" s="196" t="str">
        <f>AP61</f>
        <v>-</v>
      </c>
      <c r="G61" s="399" t="s">
        <v>388</v>
      </c>
      <c r="H61" s="400"/>
      <c r="I61" s="434" t="s">
        <v>274</v>
      </c>
      <c r="J61" s="435"/>
      <c r="K61" s="435"/>
      <c r="L61" s="435"/>
      <c r="M61" s="435"/>
      <c r="N61" s="435"/>
      <c r="O61" s="435"/>
      <c r="P61" s="435"/>
      <c r="Q61" s="436"/>
      <c r="R61" s="425"/>
      <c r="S61" s="426"/>
      <c r="V61" s="1">
        <f>IF(I61="有",1,0)</f>
        <v>0</v>
      </c>
      <c r="W61" s="26" t="s">
        <v>172</v>
      </c>
      <c r="AB61" s="42"/>
      <c r="AC61" s="42"/>
      <c r="AD61" s="43">
        <v>0.5</v>
      </c>
      <c r="AE61" s="44"/>
      <c r="AG61" s="42"/>
      <c r="AH61" s="42"/>
      <c r="AI61" s="42"/>
      <c r="AJ61" s="42"/>
      <c r="AK61" s="42"/>
      <c r="AP61" s="45" t="str">
        <f>IF(V61=1,AD61,"-")</f>
        <v>-</v>
      </c>
    </row>
    <row r="62" spans="1:42" ht="50.1" customHeight="1" thickBot="1" x14ac:dyDescent="0.25">
      <c r="A62" s="13"/>
      <c r="B62" s="419"/>
      <c r="C62" s="423" t="s">
        <v>195</v>
      </c>
      <c r="D62" s="423"/>
      <c r="E62" s="271">
        <f>AD62</f>
        <v>0.5</v>
      </c>
      <c r="F62" s="272" t="str">
        <f>AP62</f>
        <v>-</v>
      </c>
      <c r="G62" s="397" t="s">
        <v>444</v>
      </c>
      <c r="H62" s="398"/>
      <c r="I62" s="398"/>
      <c r="J62" s="398"/>
      <c r="K62" s="398"/>
      <c r="L62" s="398"/>
      <c r="M62" s="398"/>
      <c r="N62" s="398"/>
      <c r="O62" s="398"/>
      <c r="P62" s="398"/>
      <c r="Q62" s="398"/>
      <c r="R62" s="154" t="s">
        <v>378</v>
      </c>
      <c r="S62" s="181" t="s">
        <v>274</v>
      </c>
      <c r="V62" s="46">
        <f>IF(OR(S62="標準型：9名以上　(簡易型：4名以上)",S62="技能士あり"),1,0)</f>
        <v>0</v>
      </c>
      <c r="W62" s="26" t="s">
        <v>172</v>
      </c>
      <c r="AB62" s="42"/>
      <c r="AC62" s="42"/>
      <c r="AD62" s="47">
        <v>0.5</v>
      </c>
      <c r="AE62" s="44"/>
      <c r="AG62" s="42"/>
      <c r="AH62" s="42"/>
      <c r="AI62" s="42"/>
      <c r="AJ62" s="42"/>
      <c r="AK62" s="42"/>
      <c r="AP62" s="48" t="str">
        <f t="shared" ref="AP62:AP63" si="0">IF(V62=1,AD62,"-")</f>
        <v>-</v>
      </c>
    </row>
    <row r="63" spans="1:42" ht="32.1" customHeight="1" thickBot="1" x14ac:dyDescent="0.25">
      <c r="A63" s="13"/>
      <c r="B63" s="420"/>
      <c r="C63" s="328" t="s">
        <v>302</v>
      </c>
      <c r="D63" s="427"/>
      <c r="E63" s="157">
        <f>AD63</f>
        <v>0.25</v>
      </c>
      <c r="F63" s="160" t="str">
        <f>AP63</f>
        <v>-</v>
      </c>
      <c r="G63" s="395" t="s">
        <v>424</v>
      </c>
      <c r="H63" s="396"/>
      <c r="I63" s="396"/>
      <c r="J63" s="396"/>
      <c r="K63" s="396"/>
      <c r="L63" s="396"/>
      <c r="M63" s="396"/>
      <c r="N63" s="396"/>
      <c r="O63" s="396"/>
      <c r="P63" s="396"/>
      <c r="Q63" s="396"/>
      <c r="R63" s="155" t="s">
        <v>379</v>
      </c>
      <c r="S63" s="182" t="s">
        <v>274</v>
      </c>
      <c r="V63" s="1">
        <f>IF(S63="有",1,0)</f>
        <v>0</v>
      </c>
      <c r="W63" s="37"/>
      <c r="AD63" s="43">
        <v>0.25</v>
      </c>
      <c r="AE63" s="49"/>
      <c r="AG63" s="27"/>
      <c r="AH63" s="27"/>
      <c r="AP63" s="50" t="str">
        <f t="shared" si="0"/>
        <v>-</v>
      </c>
    </row>
    <row r="64" spans="1:42" ht="32.1" customHeight="1" thickBot="1" x14ac:dyDescent="0.25">
      <c r="A64" s="13"/>
      <c r="B64" s="420"/>
      <c r="C64" s="328" t="s">
        <v>389</v>
      </c>
      <c r="D64" s="427"/>
      <c r="E64" s="157">
        <f t="shared" ref="E64" si="1">AD64</f>
        <v>0.25</v>
      </c>
      <c r="F64" s="160" t="str">
        <f>IF('1.基本データ(このシートは削除しないこと！)'!H16=1,AP64,"-")</f>
        <v>-</v>
      </c>
      <c r="G64" s="395" t="s">
        <v>445</v>
      </c>
      <c r="H64" s="396"/>
      <c r="I64" s="396"/>
      <c r="J64" s="396"/>
      <c r="K64" s="396"/>
      <c r="L64" s="396"/>
      <c r="M64" s="396"/>
      <c r="N64" s="396"/>
      <c r="O64" s="396"/>
      <c r="P64" s="396"/>
      <c r="Q64" s="396"/>
      <c r="R64" s="155" t="s">
        <v>380</v>
      </c>
      <c r="S64" s="182" t="s">
        <v>274</v>
      </c>
      <c r="V64" s="1">
        <f>IF(S64="有",1,0)</f>
        <v>0</v>
      </c>
      <c r="AD64" s="43">
        <v>0.25</v>
      </c>
      <c r="AE64" s="51">
        <f>IF('1.基本データ(このシートは削除しないこと！)'!H16=1,1,0)</f>
        <v>0</v>
      </c>
      <c r="AF64">
        <f>AD64*AE64</f>
        <v>0</v>
      </c>
      <c r="AG64" s="27"/>
      <c r="AH64" s="27"/>
      <c r="AL64" s="74" t="s">
        <v>163</v>
      </c>
      <c r="AM64" s="74" t="s">
        <v>146</v>
      </c>
      <c r="AP64" s="50" t="str">
        <f>IF(V64=1,AF64,"-")</f>
        <v>-</v>
      </c>
    </row>
    <row r="65" spans="1:42" ht="32.1" customHeight="1" thickBot="1" x14ac:dyDescent="0.25">
      <c r="A65" s="13"/>
      <c r="B65" s="420"/>
      <c r="C65" s="328" t="s">
        <v>303</v>
      </c>
      <c r="D65" s="427"/>
      <c r="E65" s="157">
        <f>AD65</f>
        <v>0.25</v>
      </c>
      <c r="F65" s="160" t="str">
        <f>AP65</f>
        <v>-</v>
      </c>
      <c r="G65" s="395" t="s">
        <v>301</v>
      </c>
      <c r="H65" s="396"/>
      <c r="I65" s="396"/>
      <c r="J65" s="396"/>
      <c r="K65" s="396"/>
      <c r="L65" s="396"/>
      <c r="M65" s="396"/>
      <c r="N65" s="396"/>
      <c r="O65" s="396"/>
      <c r="P65" s="396"/>
      <c r="Q65" s="396"/>
      <c r="R65" s="155" t="s">
        <v>380</v>
      </c>
      <c r="S65" s="182" t="s">
        <v>274</v>
      </c>
      <c r="V65" s="1">
        <f>IF(S65="有",1,0)</f>
        <v>0</v>
      </c>
      <c r="AD65" s="43">
        <v>0.25</v>
      </c>
      <c r="AG65" s="27"/>
      <c r="AH65" s="27"/>
      <c r="AJ65" s="251" t="s">
        <v>429</v>
      </c>
      <c r="AK65" s="167">
        <f>IF($S$66=AJ65,1,0)</f>
        <v>0</v>
      </c>
      <c r="AL65" s="1">
        <v>0.5</v>
      </c>
      <c r="AM65" s="43">
        <f>AK65*AL65*AE66</f>
        <v>0</v>
      </c>
      <c r="AP65" s="146" t="str">
        <f>IF(V65=1,AD65,"-")</f>
        <v>-</v>
      </c>
    </row>
    <row r="66" spans="1:42" ht="32.1" customHeight="1" thickBot="1" x14ac:dyDescent="0.25">
      <c r="A66" s="13"/>
      <c r="B66" s="420"/>
      <c r="C66" s="328" t="s">
        <v>252</v>
      </c>
      <c r="D66" s="427"/>
      <c r="E66" s="157">
        <f>AD66</f>
        <v>0.5</v>
      </c>
      <c r="F66" s="160" t="str">
        <f>IF('1.基本データ(このシートは削除しないこと！)'!H16=1,AP66,"-")</f>
        <v>-</v>
      </c>
      <c r="G66" s="395" t="s">
        <v>446</v>
      </c>
      <c r="H66" s="396"/>
      <c r="I66" s="396"/>
      <c r="J66" s="396"/>
      <c r="K66" s="396"/>
      <c r="L66" s="396"/>
      <c r="M66" s="396"/>
      <c r="N66" s="396"/>
      <c r="O66" s="396"/>
      <c r="P66" s="396"/>
      <c r="Q66" s="396"/>
      <c r="R66" s="155" t="s">
        <v>381</v>
      </c>
      <c r="S66" s="182" t="s">
        <v>274</v>
      </c>
      <c r="V66" s="1">
        <f>IF(S66="-",0,1)</f>
        <v>0</v>
      </c>
      <c r="AD66" s="43">
        <v>0.5</v>
      </c>
      <c r="AE66" s="51">
        <f>IF('1.基本データ(このシートは削除しないこと！)'!H16=1,1,0)</f>
        <v>0</v>
      </c>
      <c r="AG66" s="27"/>
      <c r="AH66" s="27"/>
      <c r="AJ66" s="251" t="s">
        <v>430</v>
      </c>
      <c r="AK66" s="167">
        <f>IF($S$66=AJ66,1,0)</f>
        <v>0</v>
      </c>
      <c r="AL66" s="1">
        <v>0.25</v>
      </c>
      <c r="AM66" s="43">
        <f>AK66*AL66*AE66</f>
        <v>0</v>
      </c>
      <c r="AP66" s="53" t="str">
        <f>IF(V66=1,MAX(AM65:AM66),"-")</f>
        <v>-</v>
      </c>
    </row>
    <row r="67" spans="1:42" ht="24.9" customHeight="1" thickBot="1" x14ac:dyDescent="0.25">
      <c r="A67" s="13"/>
      <c r="B67" s="514" t="s">
        <v>217</v>
      </c>
      <c r="C67" s="414" t="s">
        <v>238</v>
      </c>
      <c r="D67" s="518" t="s">
        <v>239</v>
      </c>
      <c r="E67" s="224"/>
      <c r="F67" s="224"/>
      <c r="G67" s="401" t="s">
        <v>425</v>
      </c>
      <c r="H67" s="402"/>
      <c r="I67" s="389" t="s">
        <v>197</v>
      </c>
      <c r="J67" s="390"/>
      <c r="K67" s="390"/>
      <c r="L67" s="390"/>
      <c r="M67" s="390"/>
      <c r="N67" s="390"/>
      <c r="O67" s="390"/>
      <c r="P67" s="390"/>
      <c r="Q67" s="390"/>
      <c r="R67" s="391"/>
      <c r="S67" s="169" t="s">
        <v>426</v>
      </c>
      <c r="AD67" s="54" t="s">
        <v>163</v>
      </c>
      <c r="AP67" s="23" t="s">
        <v>166</v>
      </c>
    </row>
    <row r="68" spans="1:42" ht="32.1" customHeight="1" thickBot="1" x14ac:dyDescent="0.25">
      <c r="A68" s="13"/>
      <c r="B68" s="515"/>
      <c r="C68" s="354"/>
      <c r="D68" s="518"/>
      <c r="E68" s="386">
        <f>AD68</f>
        <v>0.5</v>
      </c>
      <c r="F68" s="519" t="str">
        <f>IF(SUM(Z68:Z70)=0,"-",AP68)</f>
        <v>-</v>
      </c>
      <c r="G68" s="553"/>
      <c r="H68" s="554"/>
      <c r="I68" s="392"/>
      <c r="J68" s="393"/>
      <c r="K68" s="393"/>
      <c r="L68" s="393"/>
      <c r="M68" s="393"/>
      <c r="N68" s="393"/>
      <c r="O68" s="393"/>
      <c r="P68" s="393"/>
      <c r="Q68" s="393"/>
      <c r="R68" s="394"/>
      <c r="S68" s="183"/>
      <c r="V68" s="25">
        <f>IF(G68="",0,1)</f>
        <v>0</v>
      </c>
      <c r="W68" s="55">
        <f>IF(I68="",0,1)</f>
        <v>0</v>
      </c>
      <c r="X68" s="1">
        <f>IF(S68&gt;=10,1,0)</f>
        <v>0</v>
      </c>
      <c r="Y68" s="24"/>
      <c r="Z68" s="25">
        <f>SUM(V68:X68)</f>
        <v>0</v>
      </c>
      <c r="AA68" s="26" t="s">
        <v>250</v>
      </c>
      <c r="AD68" s="56">
        <v>0.5</v>
      </c>
      <c r="AP68" s="57">
        <f>IF(OR(Z68=3,Z69=3,Z70=3),AD68,0)</f>
        <v>0</v>
      </c>
    </row>
    <row r="69" spans="1:42" ht="32.1" customHeight="1" thickBot="1" x14ac:dyDescent="0.25">
      <c r="A69" s="13"/>
      <c r="B69" s="515"/>
      <c r="C69" s="354"/>
      <c r="D69" s="517"/>
      <c r="E69" s="387"/>
      <c r="F69" s="520"/>
      <c r="G69" s="555" t="s">
        <v>423</v>
      </c>
      <c r="H69" s="556"/>
      <c r="I69" s="532"/>
      <c r="J69" s="533"/>
      <c r="K69" s="533"/>
      <c r="L69" s="533"/>
      <c r="M69" s="533"/>
      <c r="N69" s="533"/>
      <c r="O69" s="533"/>
      <c r="P69" s="533"/>
      <c r="Q69" s="533"/>
      <c r="R69" s="534"/>
      <c r="S69" s="184"/>
      <c r="V69" s="58" t="s">
        <v>253</v>
      </c>
      <c r="W69" s="1">
        <f>IF(I69="",0,1)</f>
        <v>0</v>
      </c>
      <c r="X69" s="1">
        <f>IF(S69&gt;=10,1,0)</f>
        <v>0</v>
      </c>
      <c r="Y69" s="59"/>
      <c r="Z69" s="25">
        <f>V68+SUM(W69:X69)</f>
        <v>0</v>
      </c>
      <c r="AA69" s="26" t="s">
        <v>250</v>
      </c>
      <c r="AD69" s="60"/>
      <c r="AP69" s="21"/>
    </row>
    <row r="70" spans="1:42" ht="32.1" customHeight="1" thickBot="1" x14ac:dyDescent="0.25">
      <c r="A70" s="13"/>
      <c r="B70" s="515"/>
      <c r="C70" s="354"/>
      <c r="D70" s="423" t="s">
        <v>240</v>
      </c>
      <c r="E70" s="387"/>
      <c r="F70" s="520"/>
      <c r="G70" s="526" t="s">
        <v>198</v>
      </c>
      <c r="H70" s="527"/>
      <c r="I70" s="336" t="s">
        <v>453</v>
      </c>
      <c r="J70" s="337"/>
      <c r="K70" s="337"/>
      <c r="L70" s="337"/>
      <c r="M70" s="337"/>
      <c r="N70" s="337"/>
      <c r="O70" s="337"/>
      <c r="P70" s="337"/>
      <c r="Q70" s="337"/>
      <c r="R70" s="338"/>
      <c r="S70" s="185"/>
      <c r="W70" s="61"/>
      <c r="X70" s="1">
        <f>IF(S70="",0,1)</f>
        <v>0</v>
      </c>
      <c r="Y70" s="1">
        <f>IF(S71="",0,1)</f>
        <v>0</v>
      </c>
      <c r="Z70" s="25">
        <f>V68+SUM(X70:Y70)</f>
        <v>0</v>
      </c>
      <c r="AA70" s="26" t="s">
        <v>250</v>
      </c>
      <c r="AD70" s="62"/>
      <c r="AP70" s="21"/>
    </row>
    <row r="71" spans="1:42" ht="32.1" customHeight="1" thickBot="1" x14ac:dyDescent="0.25">
      <c r="A71" s="13"/>
      <c r="B71" s="515"/>
      <c r="C71" s="354"/>
      <c r="D71" s="517"/>
      <c r="E71" s="411"/>
      <c r="F71" s="521"/>
      <c r="G71" s="528"/>
      <c r="H71" s="529"/>
      <c r="I71" s="522" t="s">
        <v>235</v>
      </c>
      <c r="J71" s="523"/>
      <c r="K71" s="523"/>
      <c r="L71" s="523"/>
      <c r="M71" s="523"/>
      <c r="N71" s="523"/>
      <c r="O71" s="523"/>
      <c r="P71" s="523"/>
      <c r="Q71" s="523"/>
      <c r="R71" s="524"/>
      <c r="S71" s="185"/>
      <c r="AD71" s="22" t="s">
        <v>163</v>
      </c>
      <c r="AE71" s="195" t="s">
        <v>146</v>
      </c>
      <c r="AP71" s="23" t="s">
        <v>166</v>
      </c>
    </row>
    <row r="72" spans="1:42" ht="25.2" customHeight="1" thickBot="1" x14ac:dyDescent="0.25">
      <c r="A72" s="13"/>
      <c r="B72" s="515"/>
      <c r="C72" s="530" t="s">
        <v>393</v>
      </c>
      <c r="D72" s="531"/>
      <c r="E72" s="341">
        <f>AD72</f>
        <v>1</v>
      </c>
      <c r="F72" s="342" t="str">
        <f>IF(Y72=0,"-",AP72)</f>
        <v>-</v>
      </c>
      <c r="G72" s="330" t="s">
        <v>234</v>
      </c>
      <c r="H72" s="331"/>
      <c r="I72" s="333"/>
      <c r="J72" s="334"/>
      <c r="K72" s="334"/>
      <c r="L72" s="334"/>
      <c r="M72" s="334"/>
      <c r="N72" s="334"/>
      <c r="O72" s="334"/>
      <c r="P72" s="334"/>
      <c r="Q72" s="335"/>
      <c r="R72" s="564" t="s">
        <v>398</v>
      </c>
      <c r="S72" s="415"/>
      <c r="V72" s="1">
        <f>IF(I72="",0,1)</f>
        <v>0</v>
      </c>
      <c r="W72" s="1">
        <f>IF(S72="",0,1)</f>
        <v>0</v>
      </c>
      <c r="X72" s="24"/>
      <c r="Y72" s="25">
        <f>SUM(V72:W75)</f>
        <v>0</v>
      </c>
      <c r="Z72" s="26" t="s">
        <v>270</v>
      </c>
      <c r="AB72" s="63"/>
      <c r="AC72" s="63"/>
      <c r="AD72" s="43">
        <v>1</v>
      </c>
      <c r="AE72" s="30">
        <f>IF(Y72=5,AD72*V68,0)</f>
        <v>0</v>
      </c>
      <c r="AG72" s="63"/>
      <c r="AH72" s="63"/>
      <c r="AP72" s="31">
        <f>IF(Y72=5,AE72,0)</f>
        <v>0</v>
      </c>
    </row>
    <row r="73" spans="1:42" ht="25.2" customHeight="1" thickBot="1" x14ac:dyDescent="0.25">
      <c r="A73" s="13"/>
      <c r="B73" s="515"/>
      <c r="C73" s="441"/>
      <c r="D73" s="443"/>
      <c r="E73" s="341"/>
      <c r="F73" s="342"/>
      <c r="G73" s="328" t="s">
        <v>359</v>
      </c>
      <c r="H73" s="329"/>
      <c r="I73" s="313"/>
      <c r="J73" s="314"/>
      <c r="K73" s="314"/>
      <c r="L73" s="314"/>
      <c r="M73" s="148" t="s">
        <v>278</v>
      </c>
      <c r="N73" s="314"/>
      <c r="O73" s="314"/>
      <c r="P73" s="314"/>
      <c r="Q73" s="315"/>
      <c r="R73" s="565"/>
      <c r="S73" s="416"/>
      <c r="V73" s="1">
        <f>IF(AND(I73&lt;&gt;"",N73&lt;&gt;""),1,0)</f>
        <v>0</v>
      </c>
      <c r="W73" s="32"/>
      <c r="Z73" s="26"/>
      <c r="AB73" s="63"/>
      <c r="AC73" s="63"/>
      <c r="AD73" s="64"/>
      <c r="AE73" s="36"/>
      <c r="AG73" s="63"/>
      <c r="AH73" s="63"/>
      <c r="AP73" s="65"/>
    </row>
    <row r="74" spans="1:42" ht="25.2" customHeight="1" thickBot="1" x14ac:dyDescent="0.25">
      <c r="A74" s="13"/>
      <c r="B74" s="515"/>
      <c r="C74" s="441"/>
      <c r="D74" s="443"/>
      <c r="E74" s="341"/>
      <c r="F74" s="342"/>
      <c r="G74" s="399" t="s">
        <v>357</v>
      </c>
      <c r="H74" s="400"/>
      <c r="I74" s="313"/>
      <c r="J74" s="314"/>
      <c r="K74" s="314"/>
      <c r="L74" s="314"/>
      <c r="M74" s="148" t="s">
        <v>278</v>
      </c>
      <c r="N74" s="314"/>
      <c r="O74" s="314"/>
      <c r="P74" s="314"/>
      <c r="Q74" s="315"/>
      <c r="R74" s="565"/>
      <c r="S74" s="416"/>
      <c r="V74" s="1">
        <f>IF(AND(I74&lt;&gt;"",N74&lt;&gt;""),1,0)</f>
        <v>0</v>
      </c>
      <c r="W74" s="37"/>
      <c r="Z74" s="26"/>
      <c r="AB74" s="63"/>
      <c r="AC74" s="63"/>
      <c r="AD74" s="64"/>
      <c r="AE74" s="36"/>
      <c r="AG74" s="63"/>
      <c r="AH74" s="63"/>
      <c r="AP74" s="65"/>
    </row>
    <row r="75" spans="1:42" ht="32.1" customHeight="1" thickBot="1" x14ac:dyDescent="0.25">
      <c r="A75" s="13"/>
      <c r="B75" s="515"/>
      <c r="C75" s="441"/>
      <c r="D75" s="443"/>
      <c r="E75" s="341"/>
      <c r="F75" s="342"/>
      <c r="G75" s="326" t="s">
        <v>283</v>
      </c>
      <c r="H75" s="327"/>
      <c r="I75" s="339"/>
      <c r="J75" s="340"/>
      <c r="K75" s="403" t="s">
        <v>280</v>
      </c>
      <c r="L75" s="404"/>
      <c r="M75" s="405" t="s">
        <v>314</v>
      </c>
      <c r="N75" s="406"/>
      <c r="O75" s="406"/>
      <c r="P75" s="223" t="s">
        <v>29</v>
      </c>
      <c r="Q75" s="161" t="s">
        <v>316</v>
      </c>
      <c r="R75" s="566"/>
      <c r="S75" s="417"/>
      <c r="V75" s="1">
        <f>IF(I75="",0,1)</f>
        <v>0</v>
      </c>
      <c r="W75" s="37"/>
      <c r="AB75" s="63"/>
      <c r="AC75" s="63"/>
      <c r="AD75" s="22" t="s">
        <v>163</v>
      </c>
      <c r="AE75" s="195" t="s">
        <v>146</v>
      </c>
      <c r="AG75" s="63"/>
      <c r="AH75" s="63"/>
      <c r="AP75" s="23" t="s">
        <v>166</v>
      </c>
    </row>
    <row r="76" spans="1:42" ht="25.2" customHeight="1" thickBot="1" x14ac:dyDescent="0.25">
      <c r="A76" s="13"/>
      <c r="B76" s="515"/>
      <c r="C76" s="462" t="s">
        <v>392</v>
      </c>
      <c r="D76" s="525"/>
      <c r="E76" s="341">
        <f>AD76</f>
        <v>1.5</v>
      </c>
      <c r="F76" s="342" t="str">
        <f>IF(Y76=0,"-",AP76)</f>
        <v>-</v>
      </c>
      <c r="G76" s="399" t="s">
        <v>285</v>
      </c>
      <c r="H76" s="400"/>
      <c r="I76" s="149" t="s">
        <v>275</v>
      </c>
      <c r="J76" s="250"/>
      <c r="K76" s="163" t="s">
        <v>276</v>
      </c>
      <c r="L76" s="307"/>
      <c r="M76" s="308"/>
      <c r="N76" s="163" t="s">
        <v>276</v>
      </c>
      <c r="O76" s="309"/>
      <c r="P76" s="308"/>
      <c r="Q76" s="170" t="s">
        <v>277</v>
      </c>
      <c r="R76" s="343" t="s">
        <v>451</v>
      </c>
      <c r="S76" s="541"/>
      <c r="V76" s="1">
        <f>IF(AND(J76&lt;&gt;"",L76&lt;&gt;"",O76&lt;&gt;""),1,0)</f>
        <v>0</v>
      </c>
      <c r="W76" s="1">
        <f>IF(S76="",0,1)</f>
        <v>0</v>
      </c>
      <c r="X76" s="24"/>
      <c r="Y76" s="25">
        <f>SUM(V76:W78)</f>
        <v>0</v>
      </c>
      <c r="Z76" s="26" t="s">
        <v>270</v>
      </c>
      <c r="AB76" s="279" t="s">
        <v>354</v>
      </c>
      <c r="AC76" s="22">
        <f>IF(S78=AB76,1,0)</f>
        <v>0</v>
      </c>
      <c r="AD76" s="43">
        <v>1.5</v>
      </c>
      <c r="AE76" s="30">
        <f>IF(Y76=5,AD76*V$68*AC76,0)</f>
        <v>0</v>
      </c>
      <c r="AG76" s="63"/>
      <c r="AH76" s="63"/>
      <c r="AP76" s="280">
        <f>IF(Y76=5,MAX(AE76:AE77),0)</f>
        <v>0</v>
      </c>
    </row>
    <row r="77" spans="1:42" ht="25.2" customHeight="1" thickBot="1" x14ac:dyDescent="0.25">
      <c r="A77" s="13"/>
      <c r="B77" s="515"/>
      <c r="C77" s="526"/>
      <c r="D77" s="527"/>
      <c r="E77" s="341"/>
      <c r="F77" s="342"/>
      <c r="G77" s="328" t="s">
        <v>319</v>
      </c>
      <c r="H77" s="329"/>
      <c r="I77" s="310"/>
      <c r="J77" s="311"/>
      <c r="K77" s="311"/>
      <c r="L77" s="311"/>
      <c r="M77" s="163" t="s">
        <v>278</v>
      </c>
      <c r="N77" s="311"/>
      <c r="O77" s="311"/>
      <c r="P77" s="311"/>
      <c r="Q77" s="312"/>
      <c r="R77" s="344"/>
      <c r="S77" s="542"/>
      <c r="V77" s="1">
        <f>IF(AND(I77&lt;&gt;"",N77&lt;&gt;""),1,0)</f>
        <v>0</v>
      </c>
      <c r="W77" s="1">
        <f>IF(S78="-",0,1)</f>
        <v>0</v>
      </c>
      <c r="AB77" s="279" t="s">
        <v>353</v>
      </c>
      <c r="AC77" s="22">
        <f>IF(S78=AB77,1,0)</f>
        <v>0</v>
      </c>
      <c r="AD77" s="43">
        <v>1</v>
      </c>
      <c r="AE77" s="30">
        <f>IF(Y76=5,AD77*V$68*AC77,0)</f>
        <v>0</v>
      </c>
      <c r="AG77" s="63"/>
      <c r="AH77" s="63"/>
    </row>
    <row r="78" spans="1:42" ht="25.2" customHeight="1" thickBot="1" x14ac:dyDescent="0.25">
      <c r="A78" s="13"/>
      <c r="B78" s="515"/>
      <c r="C78" s="528"/>
      <c r="D78" s="529"/>
      <c r="E78" s="341"/>
      <c r="F78" s="342"/>
      <c r="G78" s="328" t="s">
        <v>320</v>
      </c>
      <c r="H78" s="329"/>
      <c r="I78" s="310"/>
      <c r="J78" s="311"/>
      <c r="K78" s="311"/>
      <c r="L78" s="311"/>
      <c r="M78" s="163" t="s">
        <v>278</v>
      </c>
      <c r="N78" s="311"/>
      <c r="O78" s="311"/>
      <c r="P78" s="311"/>
      <c r="Q78" s="312"/>
      <c r="R78" s="278" t="s">
        <v>450</v>
      </c>
      <c r="S78" s="281" t="s">
        <v>274</v>
      </c>
      <c r="V78" s="1">
        <f>IF(AND(I78&lt;&gt;"",N78&lt;&gt;""),1,0)</f>
        <v>0</v>
      </c>
      <c r="W78" s="37"/>
      <c r="AB78" s="63"/>
      <c r="AC78" s="63"/>
      <c r="AE78" s="63"/>
      <c r="AG78" s="63"/>
      <c r="AH78" s="63"/>
    </row>
    <row r="79" spans="1:42" ht="25.2" customHeight="1" thickBot="1" x14ac:dyDescent="0.25">
      <c r="A79" s="13"/>
      <c r="B79" s="515"/>
      <c r="C79" s="526" t="s">
        <v>431</v>
      </c>
      <c r="D79" s="527"/>
      <c r="E79" s="386">
        <f>AD79</f>
        <v>1</v>
      </c>
      <c r="F79" s="412" t="str">
        <f>IF(Y79=0,"-",AP79)</f>
        <v>-</v>
      </c>
      <c r="G79" s="326" t="s">
        <v>192</v>
      </c>
      <c r="H79" s="327"/>
      <c r="I79" s="431"/>
      <c r="J79" s="432"/>
      <c r="K79" s="432"/>
      <c r="L79" s="432"/>
      <c r="M79" s="432"/>
      <c r="N79" s="432"/>
      <c r="O79" s="432"/>
      <c r="P79" s="432"/>
      <c r="Q79" s="433"/>
      <c r="R79" s="428" t="s">
        <v>395</v>
      </c>
      <c r="S79" s="415"/>
      <c r="V79" s="1">
        <f>IF(I79="",0,1)</f>
        <v>0</v>
      </c>
      <c r="W79" s="1">
        <f>IF(S79="",0,1)</f>
        <v>0</v>
      </c>
      <c r="X79" s="24"/>
      <c r="Y79" s="25">
        <f>SUM(V79:W80)</f>
        <v>0</v>
      </c>
      <c r="Z79" s="26" t="s">
        <v>397</v>
      </c>
      <c r="AA79" s="41"/>
      <c r="AB79" s="38"/>
      <c r="AC79" s="33"/>
      <c r="AD79" s="29">
        <v>1</v>
      </c>
      <c r="AE79" s="30">
        <f>IF(Y79=3,AD79*V68,0)</f>
        <v>0</v>
      </c>
      <c r="AG79" s="27"/>
      <c r="AH79" s="27"/>
      <c r="AP79" s="282">
        <f>IF(Y79=3,AE79,0)</f>
        <v>0</v>
      </c>
    </row>
    <row r="80" spans="1:42" ht="25.2" customHeight="1" thickBot="1" x14ac:dyDescent="0.25">
      <c r="A80" s="13"/>
      <c r="B80" s="516"/>
      <c r="C80" s="528"/>
      <c r="D80" s="529"/>
      <c r="E80" s="411"/>
      <c r="F80" s="413"/>
      <c r="G80" s="326" t="s">
        <v>193</v>
      </c>
      <c r="H80" s="327"/>
      <c r="I80" s="431"/>
      <c r="J80" s="432"/>
      <c r="K80" s="432"/>
      <c r="L80" s="432"/>
      <c r="M80" s="432"/>
      <c r="N80" s="432"/>
      <c r="O80" s="432"/>
      <c r="P80" s="432"/>
      <c r="Q80" s="433"/>
      <c r="R80" s="429"/>
      <c r="S80" s="417"/>
      <c r="V80" s="1">
        <f>IF(I80="",0,1)</f>
        <v>0</v>
      </c>
      <c r="W80" s="37"/>
      <c r="AA80" s="41"/>
      <c r="AB80" s="38"/>
      <c r="AC80" s="33"/>
      <c r="AD80" s="66"/>
      <c r="AE80" s="21"/>
      <c r="AG80" s="27"/>
      <c r="AH80" s="27"/>
      <c r="AP80" s="21"/>
    </row>
    <row r="81" spans="1:42" s="222" customFormat="1" ht="20.100000000000001" customHeight="1" x14ac:dyDescent="0.2">
      <c r="A81" s="2"/>
      <c r="B81" s="513" t="s">
        <v>367</v>
      </c>
      <c r="C81" s="513"/>
      <c r="D81" s="513"/>
      <c r="E81" s="513"/>
      <c r="F81" s="513"/>
      <c r="G81" s="513"/>
      <c r="H81" s="513"/>
      <c r="I81" s="513"/>
      <c r="J81" s="513"/>
      <c r="K81" s="513"/>
      <c r="L81" s="513"/>
      <c r="M81" s="513"/>
      <c r="N81" s="513"/>
      <c r="O81" s="513"/>
      <c r="P81" s="513"/>
      <c r="Q81" s="513"/>
      <c r="R81" s="513"/>
      <c r="S81" s="513"/>
      <c r="V81" s="229"/>
      <c r="AC81" s="230"/>
      <c r="AD81" s="231"/>
      <c r="AE81" s="232"/>
    </row>
    <row r="82" spans="1:42" ht="17.100000000000001" customHeight="1" x14ac:dyDescent="0.2">
      <c r="A82" s="13"/>
      <c r="B82" s="512" t="s">
        <v>368</v>
      </c>
      <c r="C82" s="512"/>
      <c r="D82" s="512"/>
      <c r="E82" s="512"/>
      <c r="F82" s="512"/>
      <c r="G82" s="512"/>
      <c r="H82" s="512"/>
      <c r="I82" s="512"/>
      <c r="J82" s="512"/>
      <c r="K82" s="512"/>
      <c r="L82" s="512"/>
      <c r="M82" s="512"/>
      <c r="N82" s="512"/>
      <c r="O82" s="512"/>
      <c r="P82" s="512"/>
      <c r="Q82" s="512"/>
      <c r="R82" s="512"/>
      <c r="S82" s="512"/>
      <c r="AC82" s="82"/>
      <c r="AD82" s="64"/>
      <c r="AE82" s="252"/>
      <c r="AF82" s="251"/>
      <c r="AG82" s="13"/>
    </row>
    <row r="83" spans="1:42" ht="17.100000000000001" customHeight="1" x14ac:dyDescent="0.2">
      <c r="A83" s="13"/>
      <c r="B83" s="512" t="s">
        <v>366</v>
      </c>
      <c r="C83" s="512"/>
      <c r="D83" s="512"/>
      <c r="E83" s="512"/>
      <c r="F83" s="512"/>
      <c r="G83" s="512"/>
      <c r="H83" s="512"/>
      <c r="I83" s="512"/>
      <c r="J83" s="512"/>
      <c r="K83" s="512"/>
      <c r="L83" s="512"/>
      <c r="M83" s="512"/>
      <c r="N83" s="512"/>
      <c r="O83" s="512"/>
      <c r="P83" s="512"/>
      <c r="Q83" s="512"/>
      <c r="R83" s="512"/>
      <c r="S83" s="512"/>
      <c r="AC83" s="82"/>
      <c r="AD83" s="64"/>
      <c r="AE83" s="252"/>
      <c r="AF83" s="251"/>
      <c r="AG83" s="13"/>
    </row>
    <row r="84" spans="1:42" ht="17.100000000000001" customHeight="1" x14ac:dyDescent="0.2">
      <c r="A84" s="13"/>
      <c r="B84" s="512" t="s">
        <v>410</v>
      </c>
      <c r="C84" s="512"/>
      <c r="D84" s="512"/>
      <c r="E84" s="512"/>
      <c r="F84" s="512"/>
      <c r="G84" s="512"/>
      <c r="H84" s="512"/>
      <c r="I84" s="512"/>
      <c r="J84" s="512"/>
      <c r="K84" s="512"/>
      <c r="L84" s="512"/>
      <c r="M84" s="512"/>
      <c r="N84" s="512"/>
      <c r="O84" s="512"/>
      <c r="P84" s="512"/>
      <c r="Q84" s="512"/>
      <c r="R84" s="512"/>
      <c r="S84" s="512"/>
      <c r="AC84" s="82"/>
      <c r="AD84" s="64"/>
      <c r="AE84" s="252"/>
      <c r="AF84" s="251"/>
      <c r="AG84" s="13"/>
    </row>
    <row r="85" spans="1:42" s="222" customFormat="1" ht="24" customHeight="1" x14ac:dyDescent="0.2">
      <c r="B85" s="567" t="s">
        <v>408</v>
      </c>
      <c r="C85" s="567"/>
      <c r="D85" s="567"/>
      <c r="E85" s="567"/>
      <c r="F85" s="567"/>
      <c r="G85" s="567"/>
      <c r="H85" s="567"/>
      <c r="I85" s="567"/>
      <c r="J85" s="567"/>
      <c r="K85" s="567"/>
      <c r="L85" s="567"/>
      <c r="M85" s="567"/>
      <c r="N85" s="567"/>
      <c r="O85" s="567"/>
      <c r="P85" s="567"/>
      <c r="Q85" s="567"/>
      <c r="R85" s="567"/>
      <c r="S85" s="567"/>
    </row>
    <row r="86" spans="1:42" ht="14.25" customHeight="1" x14ac:dyDescent="0.2">
      <c r="A86" s="13"/>
      <c r="B86" s="332" t="s">
        <v>237</v>
      </c>
      <c r="C86" s="332"/>
      <c r="D86" s="332"/>
      <c r="E86" s="332"/>
      <c r="F86" s="332"/>
      <c r="G86" s="332"/>
      <c r="H86" s="332"/>
      <c r="I86" s="197"/>
      <c r="J86" s="197"/>
      <c r="K86" s="197"/>
      <c r="L86" s="197"/>
      <c r="M86" s="197"/>
      <c r="N86" s="197"/>
      <c r="O86" s="197"/>
      <c r="P86" s="197"/>
      <c r="Q86" s="17"/>
      <c r="S86" s="18" t="str">
        <f>S49</f>
        <v>（標準型）</v>
      </c>
    </row>
    <row r="87" spans="1:42" ht="16.5" customHeight="1" x14ac:dyDescent="0.2">
      <c r="A87" s="13"/>
      <c r="B87" s="383" t="s">
        <v>137</v>
      </c>
      <c r="C87" s="383"/>
      <c r="D87" s="383"/>
      <c r="E87" s="384" t="str">
        <f>'1.基本データ(このシートは削除しないこと！)'!H14&amp;'1.基本データ(このシートは削除しないこと！)'!H15</f>
        <v>第○○-○○○○○-○○○○号 ○○○○○○○○○○○○工事</v>
      </c>
      <c r="F87" s="384"/>
      <c r="G87" s="384"/>
      <c r="H87" s="384"/>
      <c r="I87" s="384"/>
      <c r="J87" s="384"/>
      <c r="K87" s="384"/>
      <c r="L87" s="384"/>
      <c r="M87" s="384"/>
      <c r="N87" s="384"/>
      <c r="O87" s="384"/>
      <c r="P87" s="384"/>
      <c r="Q87" s="384"/>
      <c r="R87" s="384"/>
    </row>
    <row r="88" spans="1:42" ht="18.75" customHeight="1" thickBot="1" x14ac:dyDescent="0.25">
      <c r="A88" s="13"/>
      <c r="B88" s="388" t="s">
        <v>138</v>
      </c>
      <c r="C88" s="388"/>
      <c r="D88" s="388"/>
      <c r="E88" s="233" t="str">
        <f>E51</f>
        <v>○○・△△特定建設工事共同企業体</v>
      </c>
      <c r="F88" s="234"/>
      <c r="G88" s="234"/>
      <c r="H88" s="234"/>
      <c r="I88" s="234"/>
      <c r="J88" s="234"/>
      <c r="K88" s="234"/>
      <c r="L88" s="234"/>
      <c r="M88" s="234"/>
      <c r="N88" s="234"/>
      <c r="O88" s="234"/>
      <c r="P88" s="234"/>
      <c r="Q88" s="234"/>
      <c r="R88" s="234"/>
      <c r="S88" s="13"/>
    </row>
    <row r="89" spans="1:42" ht="22.5" customHeight="1" thickBot="1" x14ac:dyDescent="0.25">
      <c r="A89" s="13"/>
      <c r="B89" s="385" t="s">
        <v>0</v>
      </c>
      <c r="C89" s="385"/>
      <c r="D89" s="385"/>
      <c r="E89" s="19" t="s">
        <v>167</v>
      </c>
      <c r="F89" s="159" t="s">
        <v>2</v>
      </c>
      <c r="G89" s="323" t="s">
        <v>376</v>
      </c>
      <c r="H89" s="324"/>
      <c r="I89" s="324"/>
      <c r="J89" s="324"/>
      <c r="K89" s="324"/>
      <c r="L89" s="324"/>
      <c r="M89" s="324"/>
      <c r="N89" s="324"/>
      <c r="O89" s="324"/>
      <c r="P89" s="324"/>
      <c r="Q89" s="324"/>
      <c r="R89" s="324"/>
      <c r="S89" s="325"/>
      <c r="V89" s="20" t="s">
        <v>134</v>
      </c>
      <c r="AD89" s="22" t="s">
        <v>163</v>
      </c>
      <c r="AK89" s="34"/>
      <c r="AN89" s="13"/>
      <c r="AO89" s="13"/>
      <c r="AP89" s="23" t="s">
        <v>166</v>
      </c>
    </row>
    <row r="90" spans="1:42" ht="26.1" customHeight="1" thickBot="1" x14ac:dyDescent="0.25">
      <c r="A90" s="13"/>
      <c r="B90" s="353" t="s">
        <v>273</v>
      </c>
      <c r="C90" s="300" t="s">
        <v>304</v>
      </c>
      <c r="D90" s="301"/>
      <c r="E90" s="199">
        <f>AD90</f>
        <v>0.5</v>
      </c>
      <c r="F90" s="196" t="str">
        <f>AP90</f>
        <v>-</v>
      </c>
      <c r="G90" s="363" t="s">
        <v>286</v>
      </c>
      <c r="H90" s="507"/>
      <c r="I90" s="351" t="s">
        <v>378</v>
      </c>
      <c r="J90" s="351"/>
      <c r="K90" s="348" t="s">
        <v>274</v>
      </c>
      <c r="L90" s="349"/>
      <c r="M90" s="349"/>
      <c r="N90" s="349"/>
      <c r="O90" s="349"/>
      <c r="P90" s="349"/>
      <c r="Q90" s="349"/>
      <c r="R90" s="349"/>
      <c r="S90" s="350"/>
      <c r="V90" s="1">
        <f>IF(OR(K90=リスト!H9),1,0)</f>
        <v>0</v>
      </c>
      <c r="W90" s="37"/>
      <c r="AD90" s="43">
        <v>0.5</v>
      </c>
      <c r="AE90" s="49"/>
      <c r="AG90" s="27"/>
      <c r="AH90" s="27"/>
      <c r="AP90" s="68" t="str">
        <f>IF(V90=1,AD90,"-")</f>
        <v>-</v>
      </c>
    </row>
    <row r="91" spans="1:42" ht="26.1" customHeight="1" thickBot="1" x14ac:dyDescent="0.25">
      <c r="A91" s="13"/>
      <c r="B91" s="353"/>
      <c r="C91" s="300" t="s">
        <v>305</v>
      </c>
      <c r="D91" s="301"/>
      <c r="E91" s="199">
        <f t="shared" ref="E91:E98" si="2">AD91</f>
        <v>0.5</v>
      </c>
      <c r="F91" s="196" t="str">
        <f t="shared" ref="F91:F97" si="3">AP91</f>
        <v>-</v>
      </c>
      <c r="G91" s="363" t="s">
        <v>287</v>
      </c>
      <c r="H91" s="507"/>
      <c r="I91" s="351" t="s">
        <v>382</v>
      </c>
      <c r="J91" s="351"/>
      <c r="K91" s="345" t="s">
        <v>274</v>
      </c>
      <c r="L91" s="346"/>
      <c r="M91" s="346"/>
      <c r="N91" s="346"/>
      <c r="O91" s="346"/>
      <c r="P91" s="346"/>
      <c r="Q91" s="346"/>
      <c r="R91" s="346"/>
      <c r="S91" s="347"/>
      <c r="V91" s="1">
        <f>IF(K91="有",1,0)</f>
        <v>0</v>
      </c>
      <c r="X91" s="67"/>
      <c r="AD91" s="43">
        <v>0.5</v>
      </c>
      <c r="AE91" s="52"/>
      <c r="AG91" s="27"/>
      <c r="AH91" s="27"/>
      <c r="AP91" s="68" t="str">
        <f t="shared" ref="AP91:AP97" si="4">IF(V91=1,AD91,"-")</f>
        <v>-</v>
      </c>
    </row>
    <row r="92" spans="1:42" ht="26.1" customHeight="1" thickBot="1" x14ac:dyDescent="0.25">
      <c r="A92" s="13"/>
      <c r="B92" s="353"/>
      <c r="C92" s="361" t="s">
        <v>200</v>
      </c>
      <c r="D92" s="362"/>
      <c r="E92" s="199">
        <f t="shared" si="2"/>
        <v>0.5</v>
      </c>
      <c r="F92" s="196" t="str">
        <f t="shared" si="3"/>
        <v>-</v>
      </c>
      <c r="G92" s="363" t="s">
        <v>288</v>
      </c>
      <c r="H92" s="507"/>
      <c r="I92" s="351" t="s">
        <v>382</v>
      </c>
      <c r="J92" s="351"/>
      <c r="K92" s="345" t="s">
        <v>274</v>
      </c>
      <c r="L92" s="346"/>
      <c r="M92" s="346"/>
      <c r="N92" s="346"/>
      <c r="O92" s="346"/>
      <c r="P92" s="346"/>
      <c r="Q92" s="346"/>
      <c r="R92" s="346"/>
      <c r="S92" s="347"/>
      <c r="V92" s="1">
        <f>IF(K92="有",1,0)</f>
        <v>0</v>
      </c>
      <c r="X92" s="67"/>
      <c r="AD92" s="43">
        <v>0.5</v>
      </c>
      <c r="AE92" s="52"/>
      <c r="AG92" s="27"/>
      <c r="AH92" s="27"/>
      <c r="AP92" s="68" t="str">
        <f t="shared" si="4"/>
        <v>-</v>
      </c>
    </row>
    <row r="93" spans="1:42" ht="26.1" customHeight="1" thickBot="1" x14ac:dyDescent="0.25">
      <c r="A93" s="13"/>
      <c r="B93" s="353"/>
      <c r="C93" s="510" t="s">
        <v>201</v>
      </c>
      <c r="D93" s="511"/>
      <c r="E93" s="198">
        <f>AD93</f>
        <v>1.5</v>
      </c>
      <c r="F93" s="193" t="str">
        <f>AP93</f>
        <v>-</v>
      </c>
      <c r="G93" s="363" t="s">
        <v>432</v>
      </c>
      <c r="H93" s="507"/>
      <c r="I93" s="351" t="s">
        <v>383</v>
      </c>
      <c r="J93" s="351"/>
      <c r="K93" s="348" t="s">
        <v>274</v>
      </c>
      <c r="L93" s="349"/>
      <c r="M93" s="349"/>
      <c r="N93" s="349"/>
      <c r="O93" s="349"/>
      <c r="P93" s="349"/>
      <c r="Q93" s="349"/>
      <c r="R93" s="349"/>
      <c r="S93" s="350"/>
      <c r="V93" s="46">
        <f>IF(OR(K93=リスト!I8),1,0)</f>
        <v>0</v>
      </c>
      <c r="X93" s="67"/>
      <c r="AD93" s="47">
        <v>1.5</v>
      </c>
      <c r="AE93" s="52"/>
      <c r="AG93" s="27"/>
      <c r="AH93" s="27"/>
      <c r="AM93" s="74"/>
      <c r="AP93" s="68" t="str">
        <f>IF(V93=1,AD93,"-")</f>
        <v>-</v>
      </c>
    </row>
    <row r="94" spans="1:42" ht="26.1" customHeight="1" thickBot="1" x14ac:dyDescent="0.25">
      <c r="A94" s="13"/>
      <c r="B94" s="353"/>
      <c r="C94" s="363" t="s">
        <v>263</v>
      </c>
      <c r="D94" s="364"/>
      <c r="E94" s="199">
        <f t="shared" si="2"/>
        <v>0.5</v>
      </c>
      <c r="F94" s="196" t="str">
        <f t="shared" si="3"/>
        <v>-</v>
      </c>
      <c r="G94" s="363" t="s">
        <v>289</v>
      </c>
      <c r="H94" s="507"/>
      <c r="I94" s="351" t="s">
        <v>382</v>
      </c>
      <c r="J94" s="351"/>
      <c r="K94" s="345" t="s">
        <v>274</v>
      </c>
      <c r="L94" s="346"/>
      <c r="M94" s="346"/>
      <c r="N94" s="346"/>
      <c r="O94" s="346"/>
      <c r="P94" s="346"/>
      <c r="Q94" s="346"/>
      <c r="R94" s="346"/>
      <c r="S94" s="347"/>
      <c r="V94" s="1">
        <f>IF(K94="有",1,0)</f>
        <v>0</v>
      </c>
      <c r="X94" s="67"/>
      <c r="AD94" s="43">
        <v>0.5</v>
      </c>
      <c r="AE94" s="52"/>
      <c r="AG94" s="27"/>
      <c r="AH94" s="27"/>
      <c r="AM94" s="74" t="s">
        <v>163</v>
      </c>
      <c r="AP94" s="68" t="str">
        <f t="shared" si="4"/>
        <v>-</v>
      </c>
    </row>
    <row r="95" spans="1:42" ht="26.1" customHeight="1" thickBot="1" x14ac:dyDescent="0.25">
      <c r="A95" s="13"/>
      <c r="B95" s="353"/>
      <c r="C95" s="363" t="s">
        <v>290</v>
      </c>
      <c r="D95" s="364"/>
      <c r="E95" s="199">
        <f t="shared" si="2"/>
        <v>0.5</v>
      </c>
      <c r="F95" s="196" t="str">
        <f t="shared" si="3"/>
        <v>-</v>
      </c>
      <c r="G95" s="363" t="s">
        <v>289</v>
      </c>
      <c r="H95" s="507"/>
      <c r="I95" s="351" t="s">
        <v>384</v>
      </c>
      <c r="J95" s="351"/>
      <c r="K95" s="345" t="s">
        <v>274</v>
      </c>
      <c r="L95" s="346"/>
      <c r="M95" s="346"/>
      <c r="N95" s="346"/>
      <c r="O95" s="346"/>
      <c r="P95" s="346"/>
      <c r="Q95" s="346"/>
      <c r="R95" s="346"/>
      <c r="S95" s="347"/>
      <c r="V95" s="1">
        <f>IF(K95="有",1,0)</f>
        <v>0</v>
      </c>
      <c r="X95" s="67"/>
      <c r="AD95" s="43">
        <v>0.5</v>
      </c>
      <c r="AE95" s="52"/>
      <c r="AG95" s="27"/>
      <c r="AH95" s="27"/>
      <c r="AJ95" s="1">
        <v>0</v>
      </c>
      <c r="AK95" s="99"/>
      <c r="AL95" s="99"/>
      <c r="AM95" s="29">
        <v>0</v>
      </c>
      <c r="AP95" s="68" t="str">
        <f t="shared" si="4"/>
        <v>-</v>
      </c>
    </row>
    <row r="96" spans="1:42" ht="26.1" customHeight="1" thickBot="1" x14ac:dyDescent="0.25">
      <c r="A96" s="13"/>
      <c r="B96" s="353"/>
      <c r="C96" s="361" t="s">
        <v>202</v>
      </c>
      <c r="D96" s="362"/>
      <c r="E96" s="199">
        <f t="shared" si="2"/>
        <v>0.5</v>
      </c>
      <c r="F96" s="196" t="str">
        <f t="shared" si="3"/>
        <v>-</v>
      </c>
      <c r="G96" s="363" t="s">
        <v>433</v>
      </c>
      <c r="H96" s="507"/>
      <c r="I96" s="351" t="s">
        <v>382</v>
      </c>
      <c r="J96" s="351"/>
      <c r="K96" s="345" t="s">
        <v>274</v>
      </c>
      <c r="L96" s="346"/>
      <c r="M96" s="346"/>
      <c r="N96" s="346"/>
      <c r="O96" s="346"/>
      <c r="P96" s="346"/>
      <c r="Q96" s="346"/>
      <c r="R96" s="346"/>
      <c r="S96" s="347"/>
      <c r="V96" s="1">
        <f>IF(K96="有",1,0)</f>
        <v>0</v>
      </c>
      <c r="W96" s="25">
        <f>IF(K98="",0,1)</f>
        <v>0</v>
      </c>
      <c r="X96" t="s">
        <v>404</v>
      </c>
      <c r="AA96" t="s">
        <v>406</v>
      </c>
      <c r="AC96" t="s">
        <v>407</v>
      </c>
      <c r="AD96" s="43">
        <v>0.5</v>
      </c>
      <c r="AE96" s="52"/>
      <c r="AG96" s="27"/>
      <c r="AH96" s="27"/>
      <c r="AJ96" s="1">
        <v>42</v>
      </c>
      <c r="AK96" s="1" t="s">
        <v>143</v>
      </c>
      <c r="AL96" s="1" t="s">
        <v>168</v>
      </c>
      <c r="AM96" s="29">
        <v>5</v>
      </c>
      <c r="AP96" s="68" t="str">
        <f t="shared" si="4"/>
        <v>-</v>
      </c>
    </row>
    <row r="97" spans="1:51" ht="26.1" customHeight="1" thickBot="1" x14ac:dyDescent="0.25">
      <c r="A97" s="13"/>
      <c r="B97" s="353"/>
      <c r="C97" s="381" t="s">
        <v>306</v>
      </c>
      <c r="D97" s="382"/>
      <c r="E97" s="158">
        <f t="shared" si="2"/>
        <v>0.5</v>
      </c>
      <c r="F97" s="172" t="str">
        <f t="shared" si="3"/>
        <v>-</v>
      </c>
      <c r="G97" s="381" t="s">
        <v>433</v>
      </c>
      <c r="H97" s="455"/>
      <c r="I97" s="351" t="s">
        <v>382</v>
      </c>
      <c r="J97" s="351"/>
      <c r="K97" s="345" t="s">
        <v>274</v>
      </c>
      <c r="L97" s="346"/>
      <c r="M97" s="346"/>
      <c r="N97" s="346"/>
      <c r="O97" s="346"/>
      <c r="P97" s="346"/>
      <c r="Q97" s="346"/>
      <c r="R97" s="346"/>
      <c r="S97" s="347"/>
      <c r="V97" s="1">
        <f>IF(K97="有",1,0)</f>
        <v>0</v>
      </c>
      <c r="W97" s="1">
        <f>IF(OR(R98=リスト!O4),1,0)</f>
        <v>0</v>
      </c>
      <c r="X97" s="1">
        <f>W96</f>
        <v>0</v>
      </c>
      <c r="Y97" s="25">
        <f>SUM(W97:X97)</f>
        <v>0</v>
      </c>
      <c r="Z97" s="26" t="s">
        <v>405</v>
      </c>
      <c r="AA97" s="1">
        <v>0.5</v>
      </c>
      <c r="AB97" s="226">
        <f>W97*AA97</f>
        <v>0</v>
      </c>
      <c r="AC97" s="195" t="str">
        <f>IF(W96=1,MAX(AB97:AB98),"-")</f>
        <v>-</v>
      </c>
      <c r="AD97" s="227">
        <v>0.5</v>
      </c>
      <c r="AE97" s="195" t="s">
        <v>146</v>
      </c>
      <c r="AG97" s="27"/>
      <c r="AH97" s="27"/>
      <c r="AJ97" s="1">
        <v>41</v>
      </c>
      <c r="AK97" s="1" t="s">
        <v>143</v>
      </c>
      <c r="AL97" s="1" t="s">
        <v>25</v>
      </c>
      <c r="AM97" s="29">
        <v>4</v>
      </c>
      <c r="AP97" s="68" t="str">
        <f t="shared" si="4"/>
        <v>-</v>
      </c>
      <c r="AS97" s="13" t="s">
        <v>225</v>
      </c>
    </row>
    <row r="98" spans="1:51" ht="26.1" customHeight="1" thickBot="1" x14ac:dyDescent="0.25">
      <c r="A98" s="13"/>
      <c r="B98" s="353"/>
      <c r="C98" s="381" t="s">
        <v>299</v>
      </c>
      <c r="D98" s="382"/>
      <c r="E98" s="199">
        <f t="shared" si="2"/>
        <v>0.5</v>
      </c>
      <c r="F98" s="277" t="str">
        <f>AP98</f>
        <v>-</v>
      </c>
      <c r="G98" s="381" t="s">
        <v>441</v>
      </c>
      <c r="H98" s="455"/>
      <c r="I98" s="508" t="s">
        <v>396</v>
      </c>
      <c r="J98" s="509"/>
      <c r="K98" s="561"/>
      <c r="L98" s="562"/>
      <c r="M98" s="562"/>
      <c r="N98" s="562"/>
      <c r="O98" s="562"/>
      <c r="P98" s="562"/>
      <c r="Q98" s="563"/>
      <c r="R98" s="559" t="s">
        <v>274</v>
      </c>
      <c r="S98" s="560"/>
      <c r="W98" s="1">
        <f>IF(OR(R98=リスト!O5),1,0)</f>
        <v>0</v>
      </c>
      <c r="X98" s="1">
        <f>W96</f>
        <v>0</v>
      </c>
      <c r="Y98" s="25">
        <f>SUM(W98:X98)</f>
        <v>0</v>
      </c>
      <c r="Z98" s="26" t="s">
        <v>313</v>
      </c>
      <c r="AA98" s="43">
        <v>0.25</v>
      </c>
      <c r="AB98" s="226">
        <f>W98*AA98</f>
        <v>0</v>
      </c>
      <c r="AC98" s="195" t="str">
        <f>IF(W96=1,MAX(AB97:AB98),"-")</f>
        <v>-</v>
      </c>
      <c r="AD98">
        <v>0.5</v>
      </c>
      <c r="AG98" s="27"/>
      <c r="AH98" s="27"/>
      <c r="AJ98" s="1">
        <v>40</v>
      </c>
      <c r="AK98" s="1" t="s">
        <v>143</v>
      </c>
      <c r="AL98" s="1" t="s">
        <v>4</v>
      </c>
      <c r="AM98" s="29">
        <v>3</v>
      </c>
      <c r="AP98" s="68" t="str">
        <f>IF(W96=1,MAX(AB97:AC98),"-")</f>
        <v>-</v>
      </c>
      <c r="AS98" s="13" t="s">
        <v>225</v>
      </c>
    </row>
    <row r="99" spans="1:51" ht="26.1" customHeight="1" thickBot="1" x14ac:dyDescent="0.25">
      <c r="A99" s="13"/>
      <c r="B99" s="354"/>
      <c r="C99" s="437" t="s">
        <v>307</v>
      </c>
      <c r="D99" s="437"/>
      <c r="E99" s="200">
        <f t="shared" ref="E99" si="5">AD99</f>
        <v>2.5</v>
      </c>
      <c r="F99" s="194" t="str">
        <f>AP99</f>
        <v>-</v>
      </c>
      <c r="G99" s="357" t="s">
        <v>434</v>
      </c>
      <c r="H99" s="449"/>
      <c r="I99" s="351" t="s">
        <v>380</v>
      </c>
      <c r="J99" s="351"/>
      <c r="K99" s="446" t="s">
        <v>274</v>
      </c>
      <c r="L99" s="447"/>
      <c r="M99" s="447"/>
      <c r="N99" s="447"/>
      <c r="O99" s="447"/>
      <c r="P99" s="447"/>
      <c r="Q99" s="447"/>
      <c r="R99" s="447"/>
      <c r="S99" s="448"/>
      <c r="V99" s="1">
        <f>IF(AND('1.基本データ(このシートは削除しないこと！)'!H16=1,K99=リスト!K9),1,0)</f>
        <v>0</v>
      </c>
      <c r="W99" s="1">
        <f>IF(AND('1.基本データ(このシートは削除しないこと！)'!H16=1,K99=リスト!K10),1,0)</f>
        <v>0</v>
      </c>
      <c r="X99" s="1">
        <f>IF(AND('1.基本データ(このシートは削除しないこと！)'!H16&gt;1,K99=リスト!K11),1,0)</f>
        <v>0</v>
      </c>
      <c r="Y99">
        <f>SUM(V99:X99)</f>
        <v>0</v>
      </c>
      <c r="Z99" s="26" t="s">
        <v>214</v>
      </c>
      <c r="AB99" s="42"/>
      <c r="AC99" s="70" t="s">
        <v>211</v>
      </c>
      <c r="AD99" s="71">
        <v>2.5</v>
      </c>
      <c r="AE99" s="72">
        <f>V99*AD99</f>
        <v>0</v>
      </c>
      <c r="AF99" s="473" t="str">
        <f>IF('1.基本データ(このシートは削除しないこと！)'!H16=1,MAX(AE99:AE100),"-")</f>
        <v>-</v>
      </c>
      <c r="AJ99" s="1">
        <v>32</v>
      </c>
      <c r="AK99" s="1" t="s">
        <v>144</v>
      </c>
      <c r="AL99" s="1" t="s">
        <v>168</v>
      </c>
      <c r="AM99" s="29">
        <v>3</v>
      </c>
      <c r="AP99" s="73" t="str">
        <f>IF(Y99=1,MAX(AF99:AF101),"-")</f>
        <v>-</v>
      </c>
      <c r="AS99" s="74" t="s">
        <v>243</v>
      </c>
      <c r="AT99" s="74" t="s">
        <v>244</v>
      </c>
      <c r="AY99" s="34"/>
    </row>
    <row r="100" spans="1:51" ht="26.1" customHeight="1" thickBot="1" x14ac:dyDescent="0.25">
      <c r="A100" s="13"/>
      <c r="B100" s="354"/>
      <c r="C100" s="355" t="s">
        <v>308</v>
      </c>
      <c r="D100" s="355"/>
      <c r="E100" s="341">
        <f>AM96</f>
        <v>5</v>
      </c>
      <c r="F100" s="356" t="str">
        <f>IF(OR(K101="-",K102="-"),"-",AQ107)</f>
        <v>-</v>
      </c>
      <c r="G100" s="441" t="s">
        <v>242</v>
      </c>
      <c r="H100" s="442"/>
      <c r="I100" s="442"/>
      <c r="J100" s="442"/>
      <c r="K100" s="442"/>
      <c r="L100" s="442"/>
      <c r="M100" s="442"/>
      <c r="N100" s="442"/>
      <c r="O100" s="442"/>
      <c r="P100" s="442"/>
      <c r="Q100" s="443"/>
      <c r="R100" s="365" t="s">
        <v>365</v>
      </c>
      <c r="S100" s="366"/>
      <c r="AC100" s="75" t="s">
        <v>212</v>
      </c>
      <c r="AD100" s="76">
        <v>1.5</v>
      </c>
      <c r="AE100" s="77">
        <f>W99*AD100</f>
        <v>0</v>
      </c>
      <c r="AF100" s="474"/>
      <c r="AJ100" s="1">
        <v>31</v>
      </c>
      <c r="AK100" s="1" t="s">
        <v>144</v>
      </c>
      <c r="AL100" s="1" t="s">
        <v>25</v>
      </c>
      <c r="AM100" s="29">
        <v>2</v>
      </c>
      <c r="AO100" s="78" t="s">
        <v>249</v>
      </c>
      <c r="AS100" s="79">
        <f>IF($W103="同一市町村",1,10)</f>
        <v>10</v>
      </c>
      <c r="AT100" s="79">
        <f>IF($W106="同一市町村",1,10)</f>
        <v>10</v>
      </c>
      <c r="AY100" s="34"/>
    </row>
    <row r="101" spans="1:51" ht="26.1" customHeight="1" thickBot="1" x14ac:dyDescent="0.25">
      <c r="A101" s="13"/>
      <c r="B101" s="354"/>
      <c r="C101" s="355"/>
      <c r="D101" s="355"/>
      <c r="E101" s="341"/>
      <c r="F101" s="356"/>
      <c r="G101" s="328" t="s">
        <v>292</v>
      </c>
      <c r="H101" s="445"/>
      <c r="I101" s="351" t="s">
        <v>380</v>
      </c>
      <c r="J101" s="351"/>
      <c r="K101" s="493" t="s">
        <v>274</v>
      </c>
      <c r="L101" s="494"/>
      <c r="M101" s="494"/>
      <c r="N101" s="494"/>
      <c r="O101" s="494"/>
      <c r="P101" s="494"/>
      <c r="Q101" s="495"/>
      <c r="R101" s="365"/>
      <c r="S101" s="366"/>
      <c r="V101" s="7" t="s">
        <v>241</v>
      </c>
      <c r="W101" s="80" t="str">
        <f>VLOOKUP(K101,リスト2!$C$3:$E$65,2,FALSE)</f>
        <v>-</v>
      </c>
      <c r="X101" s="81"/>
      <c r="AC101" s="82" t="s">
        <v>213</v>
      </c>
      <c r="AD101" s="83">
        <v>2.5</v>
      </c>
      <c r="AE101" s="84">
        <f>X99*AD101</f>
        <v>0</v>
      </c>
      <c r="AF101" s="85">
        <f>IF('1.基本データ(このシートは削除しないこと！)'!H16&gt;1,AE101,"-")</f>
        <v>0</v>
      </c>
      <c r="AJ101" s="1">
        <v>30</v>
      </c>
      <c r="AK101" s="1" t="s">
        <v>144</v>
      </c>
      <c r="AL101" s="1" t="s">
        <v>4</v>
      </c>
      <c r="AM101" s="29">
        <v>1.5</v>
      </c>
      <c r="AO101" s="86" t="e">
        <f>VLOOKUP(AC103,AJ100:AL107,3,FALSE)</f>
        <v>#N/A</v>
      </c>
      <c r="AS101" s="79">
        <f>IF($W103="同一土木",2,10)</f>
        <v>10</v>
      </c>
      <c r="AT101" s="79">
        <f>IF($W106="同一土木",2,10)</f>
        <v>10</v>
      </c>
      <c r="AY101" s="34"/>
    </row>
    <row r="102" spans="1:51" ht="26.1" customHeight="1" thickBot="1" x14ac:dyDescent="0.25">
      <c r="A102" s="13"/>
      <c r="B102" s="354"/>
      <c r="C102" s="355"/>
      <c r="D102" s="355"/>
      <c r="E102" s="341"/>
      <c r="F102" s="356"/>
      <c r="G102" s="326" t="s">
        <v>293</v>
      </c>
      <c r="H102" s="444"/>
      <c r="I102" s="351" t="s">
        <v>380</v>
      </c>
      <c r="J102" s="351"/>
      <c r="K102" s="496" t="s">
        <v>274</v>
      </c>
      <c r="L102" s="497"/>
      <c r="M102" s="497"/>
      <c r="N102" s="497"/>
      <c r="O102" s="497"/>
      <c r="P102" s="497"/>
      <c r="Q102" s="498"/>
      <c r="R102" s="365"/>
      <c r="S102" s="366"/>
      <c r="T102" s="87"/>
      <c r="V102" s="7" t="s">
        <v>233</v>
      </c>
      <c r="W102" s="80" t="str">
        <f>VLOOKUP(K101,リスト2!$C$3:$E$65,3,FALSE)</f>
        <v>-</v>
      </c>
      <c r="X102" s="81"/>
      <c r="Z102" s="187" t="s">
        <v>258</v>
      </c>
      <c r="AA102" s="187"/>
      <c r="AB102" s="187"/>
      <c r="AC102" s="187"/>
      <c r="AE102" s="187" t="s">
        <v>259</v>
      </c>
      <c r="AF102" s="187"/>
      <c r="AG102" s="187"/>
      <c r="AJ102" s="1">
        <v>22</v>
      </c>
      <c r="AK102" s="1" t="s">
        <v>145</v>
      </c>
      <c r="AL102" s="1" t="s">
        <v>168</v>
      </c>
      <c r="AM102" s="29">
        <v>2</v>
      </c>
      <c r="AS102" s="79">
        <f>IF($W103="同一建設",3,10)</f>
        <v>10</v>
      </c>
      <c r="AT102" s="79">
        <f>IF($W106="同一建設",3,10)</f>
        <v>10</v>
      </c>
      <c r="AY102" s="34"/>
    </row>
    <row r="103" spans="1:51" ht="26.1" customHeight="1" thickBot="1" x14ac:dyDescent="0.25">
      <c r="A103" s="13"/>
      <c r="B103" s="354"/>
      <c r="C103" s="355"/>
      <c r="D103" s="355"/>
      <c r="E103" s="341"/>
      <c r="F103" s="356"/>
      <c r="G103" s="441" t="s">
        <v>261</v>
      </c>
      <c r="H103" s="442"/>
      <c r="I103" s="442"/>
      <c r="J103" s="442"/>
      <c r="K103" s="442"/>
      <c r="L103" s="442"/>
      <c r="M103" s="442"/>
      <c r="N103" s="442"/>
      <c r="O103" s="442"/>
      <c r="P103" s="442"/>
      <c r="Q103" s="443"/>
      <c r="R103" s="365"/>
      <c r="S103" s="366"/>
      <c r="T103" s="87"/>
      <c r="V103" s="7" t="s">
        <v>236</v>
      </c>
      <c r="W103" s="8" t="str">
        <f>IF(K101="-","-",VLOOKUP($AC$103,AJ96:AM107,2,FALSE))</f>
        <v>-</v>
      </c>
      <c r="X103" s="8" t="str">
        <f>IF(K102="本店","本店",IF(K102="準本店","準本店","支店等"))</f>
        <v>支店等</v>
      </c>
      <c r="Z103" s="88" t="s">
        <v>148</v>
      </c>
      <c r="AA103" s="89" t="s">
        <v>361</v>
      </c>
      <c r="AB103" s="89" t="s">
        <v>362</v>
      </c>
      <c r="AC103" s="90">
        <f>IF(K101="-",0,MAX(AC104:AC107))</f>
        <v>0</v>
      </c>
      <c r="AE103" s="88" t="s">
        <v>148</v>
      </c>
      <c r="AF103" s="89" t="s">
        <v>362</v>
      </c>
      <c r="AG103" s="91">
        <f>IF(K104="-",0,MAX(AG104:AG107))</f>
        <v>0</v>
      </c>
      <c r="AH103" s="25">
        <f>AC103-AG103</f>
        <v>0</v>
      </c>
      <c r="AJ103" s="1">
        <v>21</v>
      </c>
      <c r="AK103" s="1" t="s">
        <v>145</v>
      </c>
      <c r="AL103" s="1" t="s">
        <v>25</v>
      </c>
      <c r="AM103" s="29">
        <v>1</v>
      </c>
      <c r="AO103" s="95" t="s">
        <v>146</v>
      </c>
      <c r="AP103" s="55"/>
      <c r="AS103" s="92">
        <f>IF($W103="県内",4,10)</f>
        <v>10</v>
      </c>
      <c r="AT103" s="92">
        <f>IF($W106="県内",4,10)</f>
        <v>10</v>
      </c>
      <c r="AY103" s="34"/>
    </row>
    <row r="104" spans="1:51" ht="26.1" customHeight="1" thickTop="1" thickBot="1" x14ac:dyDescent="0.25">
      <c r="A104" s="13"/>
      <c r="B104" s="354"/>
      <c r="C104" s="355"/>
      <c r="D104" s="355"/>
      <c r="E104" s="341"/>
      <c r="F104" s="356"/>
      <c r="G104" s="328" t="s">
        <v>294</v>
      </c>
      <c r="H104" s="445"/>
      <c r="I104" s="351" t="s">
        <v>380</v>
      </c>
      <c r="J104" s="351"/>
      <c r="K104" s="493" t="s">
        <v>274</v>
      </c>
      <c r="L104" s="494"/>
      <c r="M104" s="494"/>
      <c r="N104" s="494"/>
      <c r="O104" s="494"/>
      <c r="P104" s="494"/>
      <c r="Q104" s="495"/>
      <c r="R104" s="365"/>
      <c r="S104" s="366"/>
      <c r="T104" s="87"/>
      <c r="U104" s="87"/>
      <c r="V104" s="7" t="s">
        <v>241</v>
      </c>
      <c r="W104" s="80" t="str">
        <f>VLOOKUP(K104,リスト2!$C$3:$E$65,2,FALSE)</f>
        <v>-</v>
      </c>
      <c r="X104" s="80" t="str">
        <f>IF(K105="有","有","-")</f>
        <v>-</v>
      </c>
      <c r="Z104" s="69">
        <f>IF(OR(K101='1.基本データ(このシートは削除しないこと！)'!D19,K101='1.基本データ(このシートは削除しないこと！)'!E19),40,0)</f>
        <v>40</v>
      </c>
      <c r="AA104" s="69">
        <f>IF(OR(K102="本店"),2,0)</f>
        <v>0</v>
      </c>
      <c r="AB104" s="69">
        <f>IF(OR(K102="準本店"),1,0)</f>
        <v>0</v>
      </c>
      <c r="AC104" s="69">
        <f>SUM(Z104:AB104)</f>
        <v>40</v>
      </c>
      <c r="AD104" t="s">
        <v>151</v>
      </c>
      <c r="AE104" s="69">
        <f>IF(OR(K104='1.基本データ(このシートは削除しないこと！)'!D19,K104='1.基本データ(このシートは削除しないこと！)'!E19),40,0)</f>
        <v>40</v>
      </c>
      <c r="AF104" s="69">
        <f>IF(K105="準本店",1,0)</f>
        <v>0</v>
      </c>
      <c r="AG104" s="69">
        <f>SUM(AE104:AF104)</f>
        <v>40</v>
      </c>
      <c r="AH104" t="s">
        <v>151</v>
      </c>
      <c r="AJ104" s="1">
        <v>20</v>
      </c>
      <c r="AK104" s="1" t="s">
        <v>145</v>
      </c>
      <c r="AL104" s="1" t="s">
        <v>4</v>
      </c>
      <c r="AM104" s="29">
        <v>0.5</v>
      </c>
      <c r="AO104" s="97" t="s">
        <v>149</v>
      </c>
      <c r="AP104" s="97" t="s">
        <v>147</v>
      </c>
      <c r="AS104" s="93">
        <f>MIN(AS100:AS103)</f>
        <v>10</v>
      </c>
      <c r="AT104" s="93">
        <f>MIN(AT100:AT103)</f>
        <v>10</v>
      </c>
      <c r="AV104" s="94"/>
      <c r="AW104" s="94"/>
      <c r="AY104" s="34"/>
    </row>
    <row r="105" spans="1:51" ht="26.1" customHeight="1" thickBot="1" x14ac:dyDescent="0.25">
      <c r="A105" s="13"/>
      <c r="B105" s="354"/>
      <c r="C105" s="355"/>
      <c r="D105" s="355"/>
      <c r="E105" s="341"/>
      <c r="F105" s="356"/>
      <c r="G105" s="399" t="s">
        <v>295</v>
      </c>
      <c r="H105" s="465"/>
      <c r="I105" s="351" t="s">
        <v>380</v>
      </c>
      <c r="J105" s="351"/>
      <c r="K105" s="496" t="s">
        <v>274</v>
      </c>
      <c r="L105" s="497"/>
      <c r="M105" s="497"/>
      <c r="N105" s="497"/>
      <c r="O105" s="497"/>
      <c r="P105" s="497"/>
      <c r="Q105" s="498"/>
      <c r="R105" s="365"/>
      <c r="S105" s="366"/>
      <c r="T105" s="87"/>
      <c r="U105" s="87"/>
      <c r="V105" s="7" t="s">
        <v>233</v>
      </c>
      <c r="W105" s="80" t="str">
        <f>VLOOKUP(K104,リスト2!$C$3:$E$65,3,FALSE)</f>
        <v>-</v>
      </c>
      <c r="X105" s="80" t="str">
        <f>IF(K105="有","有","-")</f>
        <v>-</v>
      </c>
      <c r="Z105" s="1">
        <f>IF(OR(W101='1.基本データ(このシートは削除しないこと！)'!D20,W101='1.基本データ(このシートは削除しないこと！)'!E20),30,0)</f>
        <v>30</v>
      </c>
      <c r="AA105" s="1">
        <f>IF(OR(K102="本店"),2,0)</f>
        <v>0</v>
      </c>
      <c r="AB105" s="69">
        <f>IF(OR(K102="準本店"),1,0)</f>
        <v>0</v>
      </c>
      <c r="AC105" s="69">
        <f>SUM(Z105:AB105)</f>
        <v>30</v>
      </c>
      <c r="AD105" t="s">
        <v>152</v>
      </c>
      <c r="AE105" s="1">
        <f>IF(OR(W104='1.基本データ(このシートは削除しないこと！)'!D20,W104='1.基本データ(このシートは削除しないこと！)'!E20),30,0)</f>
        <v>30</v>
      </c>
      <c r="AF105" s="1">
        <f>IF(K105="準本店",1,0)</f>
        <v>0</v>
      </c>
      <c r="AG105" s="69">
        <f>SUM(AE105:AF105)</f>
        <v>30</v>
      </c>
      <c r="AH105" t="s">
        <v>152</v>
      </c>
      <c r="AJ105" s="1">
        <v>12</v>
      </c>
      <c r="AK105" s="1" t="s">
        <v>5</v>
      </c>
      <c r="AL105" s="1" t="s">
        <v>168</v>
      </c>
      <c r="AM105" s="29">
        <v>2</v>
      </c>
      <c r="AN105" s="209" t="s">
        <v>321</v>
      </c>
      <c r="AO105" s="29" t="e">
        <f>IF(AND('1.基本データ(このシートは削除しないこと！)'!$H$17=2,AC103&gt;=30),VLOOKUP(AC103,AJ95:AM101,4,0),0)</f>
        <v>#N/A</v>
      </c>
      <c r="AP105" s="29" t="e">
        <f>IF(AND('1.基本データ(このシートは削除しないこと！)'!$H$17=2,AG103&gt;=30),VLOOKUP(AG103,AJ95:AM101,4,0),0)</f>
        <v>#N/A</v>
      </c>
      <c r="AQ105" s="13"/>
      <c r="AT105" s="79">
        <f>MIN(AS104:AT104)</f>
        <v>10</v>
      </c>
      <c r="AU105" s="13" t="s">
        <v>226</v>
      </c>
      <c r="AY105" s="34"/>
    </row>
    <row r="106" spans="1:51" ht="20.100000000000001" customHeight="1" thickBot="1" x14ac:dyDescent="0.25">
      <c r="A106" s="13"/>
      <c r="B106" s="354"/>
      <c r="C106" s="355"/>
      <c r="D106" s="355"/>
      <c r="E106" s="341"/>
      <c r="F106" s="356"/>
      <c r="G106" s="505" t="s">
        <v>296</v>
      </c>
      <c r="H106" s="506"/>
      <c r="I106" s="151"/>
      <c r="J106" s="150"/>
      <c r="K106" s="499" t="str">
        <f>IF(K101="-","-",W107)</f>
        <v>-</v>
      </c>
      <c r="L106" s="500"/>
      <c r="M106" s="500"/>
      <c r="N106" s="500"/>
      <c r="O106" s="500"/>
      <c r="P106" s="500"/>
      <c r="Q106" s="501"/>
      <c r="R106" s="365"/>
      <c r="S106" s="366"/>
      <c r="T106" s="96"/>
      <c r="U106" s="96"/>
      <c r="V106" s="9" t="s">
        <v>236</v>
      </c>
      <c r="W106" s="10" t="str">
        <f>IF(K104="-","-",VLOOKUP(AG103,AJ96:AM107,2,FALSE))</f>
        <v>-</v>
      </c>
      <c r="X106" s="10" t="str">
        <f>IF(K104="-","-",VLOOKUP($AG$103,AJ95:AM107,3,FALSE))</f>
        <v>-</v>
      </c>
      <c r="Z106" s="1">
        <f>IF(OR(W102='1.基本データ(このシートは削除しないこと！)'!D21,W102='1.基本データ(このシートは削除しないこと！)'!E21),20,0)</f>
        <v>20</v>
      </c>
      <c r="AA106" s="1">
        <f>IF(OR(K102="本店"),2,0)</f>
        <v>0</v>
      </c>
      <c r="AB106" s="69">
        <f>IF(OR(K102="準本店"),1,0)</f>
        <v>0</v>
      </c>
      <c r="AC106" s="69">
        <f>SUM(Z106:AB106)</f>
        <v>20</v>
      </c>
      <c r="AD106" t="s">
        <v>153</v>
      </c>
      <c r="AE106" s="1">
        <f>IF(OR(W105='1.基本データ(このシートは削除しないこと！)'!D21,W105='1.基本データ(このシートは削除しないこと！)'!E21),20,0)</f>
        <v>20</v>
      </c>
      <c r="AF106" s="1">
        <f>IF(K105="準本店",1,0)</f>
        <v>0</v>
      </c>
      <c r="AG106" s="69">
        <f>SUM(AE106:AF106)</f>
        <v>20</v>
      </c>
      <c r="AH106" t="s">
        <v>153</v>
      </c>
      <c r="AJ106" s="1">
        <v>11</v>
      </c>
      <c r="AK106" s="1" t="s">
        <v>5</v>
      </c>
      <c r="AL106" s="1" t="s">
        <v>25</v>
      </c>
      <c r="AM106" s="29">
        <v>1</v>
      </c>
      <c r="AN106" s="210" t="s">
        <v>322</v>
      </c>
      <c r="AO106" s="29" t="e">
        <f>IF(AND('1.基本データ(このシートは削除しないこと！)'!$H$17=3,AC103&gt;=20),VLOOKUP(AC103,AJ95:AM104,4,0),0)</f>
        <v>#N/A</v>
      </c>
      <c r="AP106" s="29" t="e">
        <f>IF(AND('1.基本データ(このシートは削除しないこと！)'!$H$17=3,AG103&gt;=20),VLOOKUP(AG103,AJ95:AM104,4,0),0)</f>
        <v>#N/A</v>
      </c>
      <c r="AQ106" s="188" t="s">
        <v>166</v>
      </c>
      <c r="AT106" s="25" t="e">
        <f>IF(AT105&lt;='1.基本データ(このシートは削除しないこと！)'!H17,1,0)</f>
        <v>#N/A</v>
      </c>
      <c r="AU106" t="s">
        <v>247</v>
      </c>
      <c r="AY106" s="34"/>
    </row>
    <row r="107" spans="1:51" ht="20.100000000000001" customHeight="1" thickBot="1" x14ac:dyDescent="0.25">
      <c r="A107" s="13"/>
      <c r="B107" s="354"/>
      <c r="C107" s="355"/>
      <c r="D107" s="355"/>
      <c r="E107" s="341"/>
      <c r="F107" s="356"/>
      <c r="G107" s="225"/>
      <c r="H107" s="152"/>
      <c r="I107" s="152"/>
      <c r="J107" s="153" t="s">
        <v>385</v>
      </c>
      <c r="K107" s="502" t="str">
        <f>IF(K102="-","-",X107)</f>
        <v>-</v>
      </c>
      <c r="L107" s="503"/>
      <c r="M107" s="503"/>
      <c r="N107" s="503"/>
      <c r="O107" s="503"/>
      <c r="P107" s="503"/>
      <c r="Q107" s="504"/>
      <c r="R107" s="367"/>
      <c r="S107" s="368"/>
      <c r="T107" s="96"/>
      <c r="U107" s="96"/>
      <c r="V107" s="11" t="s">
        <v>260</v>
      </c>
      <c r="W107" s="98" t="str">
        <f>IF(AH103&gt;=0,W103,W106)</f>
        <v>-</v>
      </c>
      <c r="X107" s="98" t="str">
        <f>IF(AH103&gt;=0,X103,X106)</f>
        <v>支店等</v>
      </c>
      <c r="Z107" s="1">
        <f>IF(OR(W102='1.基本データ(このシートは削除しないこと！)'!D21,W102='1.基本データ(このシートは削除しないこと！)'!E21),0,10)</f>
        <v>0</v>
      </c>
      <c r="AA107" s="1">
        <f>IF(OR(K102="本店"),2,0)</f>
        <v>0</v>
      </c>
      <c r="AB107" s="69">
        <f>IF(OR(K102="準本店"),1,0)</f>
        <v>0</v>
      </c>
      <c r="AC107" s="69">
        <f>SUM(Z107:AB107)</f>
        <v>0</v>
      </c>
      <c r="AD107" t="s">
        <v>150</v>
      </c>
      <c r="AE107" s="1">
        <f>IF(OR(W105='1.基本データ(このシートは削除しないこと！)'!D21,W105='1.基本データ(このシートは削除しないこと！)'!E21),0,10)</f>
        <v>0</v>
      </c>
      <c r="AF107" s="1">
        <f>IF(K105="準本店",1,0)</f>
        <v>0</v>
      </c>
      <c r="AG107" s="1">
        <f>SUM(AE107:AF107)</f>
        <v>0</v>
      </c>
      <c r="AH107" t="s">
        <v>150</v>
      </c>
      <c r="AJ107" s="1">
        <v>10</v>
      </c>
      <c r="AK107" s="1" t="s">
        <v>5</v>
      </c>
      <c r="AL107" s="1" t="s">
        <v>4</v>
      </c>
      <c r="AM107" s="29">
        <v>0.5</v>
      </c>
      <c r="AN107" s="210" t="s">
        <v>323</v>
      </c>
      <c r="AO107" s="29" t="e">
        <f>IF(AND('1.基本データ(このシートは削除しないこと！)'!$H$17=4,AC103&gt;=10),VLOOKUP(AC103,AJ95:AM107,4,0),0)</f>
        <v>#N/A</v>
      </c>
      <c r="AP107" s="29" t="e">
        <f>IF(AND('1.基本データ(このシートは削除しないこと！)'!$H$17=4,AG103&gt;=10),VLOOKUP(AG103,AJ95:AM107,4,0),0)</f>
        <v>#N/A</v>
      </c>
      <c r="AQ107" s="189" t="e">
        <f>MAX(AO105:AP107)</f>
        <v>#N/A</v>
      </c>
      <c r="AR107" s="94"/>
      <c r="AY107" s="34"/>
    </row>
    <row r="108" spans="1:51" ht="20.100000000000001" customHeight="1" thickBot="1" x14ac:dyDescent="0.25">
      <c r="A108" s="13"/>
      <c r="B108" s="457" t="e">
        <f>IF(OR(F100="-",AS109=1),"","※入札参加者の所在地が地域要件ごとの評価対象エリア外のため、「ボランティア活動」と「選択項目」は評価対象外です。")</f>
        <v>#N/A</v>
      </c>
      <c r="C108" s="457"/>
      <c r="D108" s="457"/>
      <c r="E108" s="457"/>
      <c r="F108" s="457"/>
      <c r="G108" s="457"/>
      <c r="H108" s="457"/>
      <c r="I108" s="458"/>
      <c r="J108" s="458"/>
      <c r="K108" s="458"/>
      <c r="L108" s="458"/>
      <c r="M108" s="458"/>
      <c r="N108" s="458"/>
      <c r="O108" s="458"/>
      <c r="P108" s="458"/>
      <c r="Q108" s="458"/>
      <c r="R108" s="458"/>
      <c r="S108" s="457"/>
      <c r="T108" s="96"/>
      <c r="U108" s="96"/>
      <c r="Y108" s="96"/>
      <c r="Z108" s="100"/>
      <c r="AA108" s="101"/>
      <c r="AB108" s="102"/>
      <c r="AC108" s="102"/>
      <c r="AD108" s="103"/>
      <c r="AK108" s="34"/>
      <c r="AS108" t="s">
        <v>248</v>
      </c>
    </row>
    <row r="109" spans="1:51" ht="28.2" customHeight="1" thickBot="1" x14ac:dyDescent="0.25">
      <c r="A109" s="13"/>
      <c r="B109" s="385" t="s">
        <v>0</v>
      </c>
      <c r="C109" s="385"/>
      <c r="D109" s="385"/>
      <c r="E109" s="19" t="s">
        <v>167</v>
      </c>
      <c r="F109" s="159" t="s">
        <v>2</v>
      </c>
      <c r="G109" s="323" t="s">
        <v>375</v>
      </c>
      <c r="H109" s="324"/>
      <c r="I109" s="324"/>
      <c r="J109" s="324"/>
      <c r="K109" s="324"/>
      <c r="L109" s="324"/>
      <c r="M109" s="324"/>
      <c r="N109" s="324"/>
      <c r="O109" s="324"/>
      <c r="P109" s="324"/>
      <c r="Q109" s="325"/>
      <c r="R109" s="12" t="s">
        <v>264</v>
      </c>
      <c r="S109" s="104" t="s">
        <v>409</v>
      </c>
      <c r="T109" s="96"/>
      <c r="U109" s="96"/>
      <c r="V109" s="105" t="s">
        <v>160</v>
      </c>
      <c r="W109" s="105" t="s">
        <v>218</v>
      </c>
      <c r="X109" s="105" t="s">
        <v>246</v>
      </c>
      <c r="Y109" s="106" t="s">
        <v>154</v>
      </c>
      <c r="Z109" s="107" t="s">
        <v>156</v>
      </c>
      <c r="AA109" s="108" t="s">
        <v>155</v>
      </c>
      <c r="AB109" s="107" t="s">
        <v>157</v>
      </c>
      <c r="AC109" s="108" t="s">
        <v>158</v>
      </c>
      <c r="AD109" s="109" t="s">
        <v>159</v>
      </c>
      <c r="AE109" s="109" t="s">
        <v>245</v>
      </c>
      <c r="AF109" s="211" t="s">
        <v>325</v>
      </c>
      <c r="AG109" s="110" t="s">
        <v>161</v>
      </c>
      <c r="AH109" s="110" t="s">
        <v>162</v>
      </c>
      <c r="AI109" s="110" t="s">
        <v>232</v>
      </c>
      <c r="AK109" s="110" t="s">
        <v>164</v>
      </c>
      <c r="AL109" s="110" t="s">
        <v>165</v>
      </c>
      <c r="AM109" s="110" t="s">
        <v>232</v>
      </c>
      <c r="AN109" s="212" t="s">
        <v>321</v>
      </c>
      <c r="AO109" s="212" t="s">
        <v>324</v>
      </c>
      <c r="AP109" s="213" t="s">
        <v>323</v>
      </c>
      <c r="AQ109" s="188" t="s">
        <v>166</v>
      </c>
      <c r="AS109" s="25" t="e">
        <f>IF(AS104&lt;'1.基本データ(このシートは削除しないこと！)'!H17+1,1,0)</f>
        <v>#N/A</v>
      </c>
      <c r="AT109" t="s">
        <v>227</v>
      </c>
    </row>
    <row r="110" spans="1:51" ht="28.2" customHeight="1" thickBot="1" x14ac:dyDescent="0.25">
      <c r="A110" s="13"/>
      <c r="B110" s="354" t="s">
        <v>215</v>
      </c>
      <c r="C110" s="357" t="s">
        <v>309</v>
      </c>
      <c r="D110" s="358"/>
      <c r="E110" s="199">
        <f>AG110</f>
        <v>2</v>
      </c>
      <c r="F110" s="196" t="e">
        <f>IF(OR(AS$109=0,V110=0),"-",AQ110)</f>
        <v>#N/A</v>
      </c>
      <c r="G110" s="399" t="s">
        <v>369</v>
      </c>
      <c r="H110" s="465"/>
      <c r="I110" s="465"/>
      <c r="J110" s="465"/>
      <c r="K110" s="465"/>
      <c r="L110" s="465"/>
      <c r="M110" s="465"/>
      <c r="N110" s="465"/>
      <c r="O110" s="465"/>
      <c r="P110" s="465"/>
      <c r="Q110" s="400"/>
      <c r="R110" s="192" t="s">
        <v>274</v>
      </c>
      <c r="S110" s="186" t="s">
        <v>274</v>
      </c>
      <c r="T110" s="96"/>
      <c r="U110" s="96"/>
      <c r="V110" s="1">
        <f t="shared" ref="V110:V121" si="6">IF(R110="有",1,0)</f>
        <v>0</v>
      </c>
      <c r="W110" s="99"/>
      <c r="X110" s="1">
        <f>IF(S110="-",0,1)</f>
        <v>0</v>
      </c>
      <c r="Y110" s="111">
        <f>IF(OR(S110='1.基本データ(このシートは削除しないこと！)'!$D$19,S110='1.基本データ(このシートは削除しないこと！)'!$E$19),1,0)</f>
        <v>1</v>
      </c>
      <c r="Z110" s="112" t="str">
        <f>VLOOKUP(S110,リスト2!$C$3:$E$65,2,FALSE)</f>
        <v>-</v>
      </c>
      <c r="AA110" s="113">
        <f>IF(OR(Z110='1.基本データ(このシートは削除しないこと！)'!$D$20,Z110='1.基本データ(このシートは削除しないこと！)'!$E$20),1,0)</f>
        <v>1</v>
      </c>
      <c r="AB110" s="112" t="str">
        <f>VLOOKUP(S110,リスト2!$C$3:$E$65,3,FALSE)</f>
        <v>-</v>
      </c>
      <c r="AC110" s="113">
        <f>IF(OR(AB110='1.基本データ(このシートは削除しないこと！)'!$D$21,AB110='1.基本データ(このシートは削除しないこと！)'!$E$21),1,0)</f>
        <v>1</v>
      </c>
      <c r="AD110" s="114">
        <f t="shared" ref="AD110:AD111" si="7">Y110+AA110+AC110</f>
        <v>3</v>
      </c>
      <c r="AE110" s="114">
        <f>IF(AND('1.基本データ(このシートは削除しないこと！)'!$D$17="全国",AB110&lt;&gt;"-"),4,0)</f>
        <v>0</v>
      </c>
      <c r="AF110" s="214" t="str">
        <f>VLOOKUP(S110,リスト2!$C$3:$F$65,4,FALSE)</f>
        <v>-</v>
      </c>
      <c r="AG110" s="116">
        <v>2</v>
      </c>
      <c r="AH110" s="116">
        <v>2</v>
      </c>
      <c r="AI110" s="116">
        <v>2</v>
      </c>
      <c r="AK110" s="117">
        <f>IF($V110*$X110*$AD110=3,AG110,0)</f>
        <v>0</v>
      </c>
      <c r="AL110" s="117">
        <f>IF($V110*$X110*$AD110=2,AH110,0)</f>
        <v>0</v>
      </c>
      <c r="AM110" s="117">
        <f>IF(OR($V110*$X110*$AD110=1,$V110*$X110*AE110=4),AI110,0)</f>
        <v>0</v>
      </c>
      <c r="AN110" s="43" t="e">
        <f>IF('1.基本データ(このシートは削除しないこと！)'!$H$17=2,MAX(AK110:AL110),0)</f>
        <v>#N/A</v>
      </c>
      <c r="AO110" s="43" t="e">
        <f>IF('1.基本データ(このシートは削除しないこと！)'!$H$17=3,MAX(AK110:AM110),0)</f>
        <v>#N/A</v>
      </c>
      <c r="AP110" s="215" t="e">
        <f>IF(AND('1.基本データ(このシートは削除しないこと！)'!$H$17=4,AF110="県内"),V110*AI110,0)</f>
        <v>#N/A</v>
      </c>
      <c r="AQ110" s="190" t="str">
        <f>IF(V110=1,MAX(AN110:AP110),"-")</f>
        <v>-</v>
      </c>
    </row>
    <row r="111" spans="1:51" ht="28.2" customHeight="1" thickBot="1" x14ac:dyDescent="0.25">
      <c r="A111" s="13"/>
      <c r="B111" s="354"/>
      <c r="C111" s="359" t="s">
        <v>310</v>
      </c>
      <c r="D111" s="360"/>
      <c r="E111" s="198">
        <f>AG111</f>
        <v>1</v>
      </c>
      <c r="F111" s="193" t="str">
        <f>IF((V111=0),"-",AQ111)</f>
        <v>-</v>
      </c>
      <c r="G111" s="462" t="s">
        <v>370</v>
      </c>
      <c r="H111" s="463"/>
      <c r="I111" s="463"/>
      <c r="J111" s="463"/>
      <c r="K111" s="463"/>
      <c r="L111" s="463"/>
      <c r="M111" s="463"/>
      <c r="N111" s="463"/>
      <c r="O111" s="463"/>
      <c r="P111" s="463"/>
      <c r="Q111" s="464"/>
      <c r="R111" s="192" t="s">
        <v>274</v>
      </c>
      <c r="S111" s="186" t="s">
        <v>274</v>
      </c>
      <c r="T111" s="96"/>
      <c r="U111" s="96"/>
      <c r="V111" s="1">
        <f t="shared" si="6"/>
        <v>0</v>
      </c>
      <c r="W111" s="99"/>
      <c r="X111" s="1">
        <f t="shared" ref="X111:X119" si="8">IF(S111="-",0,1)</f>
        <v>0</v>
      </c>
      <c r="Y111" s="111">
        <f>IF(OR(S111='1.基本データ(このシートは削除しないこと！)'!$D$19,'2.様式第1号、第6～8号(標準型)'!S111='1.基本データ(このシートは削除しないこと！)'!$E$19),1,0)</f>
        <v>1</v>
      </c>
      <c r="Z111" s="112" t="str">
        <f>VLOOKUP(S111,リスト2!$C$3:$E$65,2,FALSE)</f>
        <v>-</v>
      </c>
      <c r="AA111" s="113">
        <f>IF(OR(Z111='1.基本データ(このシートは削除しないこと！)'!$D$20,Z111='1.基本データ(このシートは削除しないこと！)'!$E$20),1,0)</f>
        <v>1</v>
      </c>
      <c r="AB111" s="112" t="str">
        <f>VLOOKUP(S111,リスト2!$C$3:$E$65,3,FALSE)</f>
        <v>-</v>
      </c>
      <c r="AC111" s="113">
        <f>IF(OR(AB111='1.基本データ(このシートは削除しないこと！)'!$D$21,AB111='1.基本データ(このシートは削除しないこと！)'!$E$21),1,0)</f>
        <v>1</v>
      </c>
      <c r="AD111" s="114">
        <f t="shared" si="7"/>
        <v>3</v>
      </c>
      <c r="AE111" s="114">
        <f>IF(AND('1.基本データ(このシートは削除しないこと！)'!$D$17="全国",AB111&lt;&gt;"-"),4,0)</f>
        <v>0</v>
      </c>
      <c r="AF111" s="214" t="str">
        <f>VLOOKUP(S111,リスト2!$C$3:$F$65,4,FALSE)</f>
        <v>-</v>
      </c>
      <c r="AG111" s="116">
        <v>1</v>
      </c>
      <c r="AH111" s="116">
        <v>1</v>
      </c>
      <c r="AI111" s="116">
        <v>0.5</v>
      </c>
      <c r="AK111" s="117">
        <f>IF($V111*$X111*$AD111=3,AG111,0)</f>
        <v>0</v>
      </c>
      <c r="AL111" s="117">
        <f t="shared" ref="AL111:AL121" si="9">IF($V111*$X111*$AD111=2,AH111,0)</f>
        <v>0</v>
      </c>
      <c r="AM111" s="117">
        <f>IF(OR($V111*$X111*$AD111=1,$V111*$X111*AE111=4),AI111,0)</f>
        <v>0</v>
      </c>
      <c r="AN111" s="43" t="e">
        <f>IF('1.基本データ(このシートは削除しないこと！)'!$H$17=2,MAX(AK111:AL111),0)</f>
        <v>#N/A</v>
      </c>
      <c r="AO111" s="43" t="e">
        <f>IF('1.基本データ(このシートは削除しないこと！)'!$H$17=3,MAX(AK111:AM111),0)</f>
        <v>#N/A</v>
      </c>
      <c r="AP111" s="215" t="e">
        <f>IF(AND('1.基本データ(このシートは削除しないこと！)'!$H$17=4,AF111="県内"),V111*AG111,0)</f>
        <v>#N/A</v>
      </c>
      <c r="AQ111" s="190" t="str">
        <f>IF(V111=1,MAX(AN111:AP111),"-")</f>
        <v>-</v>
      </c>
    </row>
    <row r="112" spans="1:51" ht="63" customHeight="1" thickBot="1" x14ac:dyDescent="0.25">
      <c r="A112" s="13"/>
      <c r="B112" s="353"/>
      <c r="C112" s="452" t="s">
        <v>266</v>
      </c>
      <c r="D112" s="438" t="s">
        <v>447</v>
      </c>
      <c r="E112" s="472">
        <v>3.5</v>
      </c>
      <c r="F112" s="459" t="e">
        <f>IF(OR(AS$109=0,AQ112=0,SUM(V112:V114)=0),"-",AT112)</f>
        <v>#N/A</v>
      </c>
      <c r="G112" s="470" t="s">
        <v>448</v>
      </c>
      <c r="H112" s="480" t="s">
        <v>297</v>
      </c>
      <c r="I112" s="481"/>
      <c r="J112" s="481"/>
      <c r="K112" s="481"/>
      <c r="L112" s="481"/>
      <c r="M112" s="481"/>
      <c r="N112" s="481"/>
      <c r="O112" s="481"/>
      <c r="P112" s="481"/>
      <c r="Q112" s="482"/>
      <c r="R112" s="192" t="s">
        <v>274</v>
      </c>
      <c r="S112" s="487" t="s">
        <v>274</v>
      </c>
      <c r="T112" s="118"/>
      <c r="U112" s="118"/>
      <c r="V112" s="119">
        <f t="shared" si="6"/>
        <v>0</v>
      </c>
      <c r="W112" s="490">
        <f>IF(SUM(V112:V114)&gt;0,1,0)</f>
        <v>0</v>
      </c>
      <c r="X112" s="1">
        <f t="shared" si="8"/>
        <v>0</v>
      </c>
      <c r="Y112" s="120">
        <f>IF(OR(S112='1.基本データ(このシートは削除しないこと！)'!$D$19,'2.様式第1号、第6～8号(標準型)'!S112='1.基本データ(このシートは削除しないこと！)'!$E$19),1,0)</f>
        <v>1</v>
      </c>
      <c r="Z112" s="121" t="str">
        <f>VLOOKUP(S112,リスト2!$C$3:$E$65,2,FALSE)</f>
        <v>-</v>
      </c>
      <c r="AA112" s="122">
        <f>IF(OR(Z112='1.基本データ(このシートは削除しないこと！)'!$D$20,Z112='1.基本データ(このシートは削除しないこと！)'!$E$20),1,0)</f>
        <v>1</v>
      </c>
      <c r="AB112" s="121" t="str">
        <f>VLOOKUP(S112,リスト2!$C$3:$E$65,3,FALSE)</f>
        <v>-</v>
      </c>
      <c r="AC112" s="122">
        <f>IF(OR(AB112='1.基本データ(このシートは削除しないこと！)'!$D$21,AB112='1.基本データ(このシートは削除しないこと！)'!$E$21),1,0)</f>
        <v>1</v>
      </c>
      <c r="AD112" s="123">
        <f>IF(Y112+AA112+AC112=3,2,Y112+AA112+AC112)</f>
        <v>2</v>
      </c>
      <c r="AE112" s="114">
        <f>IF(AND('1.基本データ(このシートは削除しないこと！)'!$D$17="全国",AB112&lt;&gt;"-"),4,0)</f>
        <v>0</v>
      </c>
      <c r="AF112" s="214" t="str">
        <f>VLOOKUP(S112,リスト2!$C$3:$F$65,4,FALSE)</f>
        <v>-</v>
      </c>
      <c r="AG112" s="124"/>
      <c r="AH112" s="125">
        <v>3</v>
      </c>
      <c r="AI112" s="125">
        <v>3</v>
      </c>
      <c r="AK112" s="126"/>
      <c r="AL112" s="127">
        <f t="shared" si="9"/>
        <v>0</v>
      </c>
      <c r="AM112" s="127">
        <f t="shared" ref="AM112:AM121" si="10">IF(OR($V112*$X112*$AD112=1,$V112*$X112*AE112=4),AI112,0)</f>
        <v>0</v>
      </c>
      <c r="AN112" s="216" t="e">
        <f>IF('1.基本データ(このシートは削除しないこと！)'!$H$17=2,MAX(AK112:AL112),0)</f>
        <v>#N/A</v>
      </c>
      <c r="AO112" s="216" t="e">
        <f>IF('1.基本データ(このシートは削除しないこと！)'!$H$17=3,MAX(AK112:AM112),0)</f>
        <v>#N/A</v>
      </c>
      <c r="AP112" s="217" t="e">
        <f>IF(AND('1.基本データ(このシートは削除しないこと！)'!$H$17=4,AF112="県内"),V112*AI112,0)</f>
        <v>#N/A</v>
      </c>
      <c r="AQ112" s="475" t="e">
        <f>IF(W112&lt;=2,MAX(AN112:AP114),"-")</f>
        <v>#N/A</v>
      </c>
      <c r="AR112" s="302" t="e">
        <f>AQ112</f>
        <v>#N/A</v>
      </c>
      <c r="AS112" s="303" t="e">
        <f>AQ112+0.5</f>
        <v>#N/A</v>
      </c>
      <c r="AT112" s="25" t="str">
        <f>IF(AT114=1,MAX(AR112:AS114),IF(AT114=2,MIN(AR112:AS114),"-"))</f>
        <v>-</v>
      </c>
    </row>
    <row r="113" spans="1:47" ht="30" customHeight="1" thickBot="1" x14ac:dyDescent="0.25">
      <c r="A113" s="13"/>
      <c r="B113" s="353"/>
      <c r="C113" s="453"/>
      <c r="D113" s="439"/>
      <c r="E113" s="379"/>
      <c r="F113" s="460"/>
      <c r="G113" s="471"/>
      <c r="H113" s="381" t="s">
        <v>265</v>
      </c>
      <c r="I113" s="455"/>
      <c r="J113" s="455"/>
      <c r="K113" s="455"/>
      <c r="L113" s="455"/>
      <c r="M113" s="455"/>
      <c r="N113" s="455"/>
      <c r="O113" s="455"/>
      <c r="P113" s="455"/>
      <c r="Q113" s="456"/>
      <c r="R113" s="192" t="s">
        <v>274</v>
      </c>
      <c r="S113" s="488"/>
      <c r="T113" s="118"/>
      <c r="U113" s="118"/>
      <c r="V113" s="119">
        <f t="shared" ref="V113:V114" si="11">IF(R113="有",1,0)</f>
        <v>0</v>
      </c>
      <c r="W113" s="492"/>
      <c r="X113" s="1">
        <f t="shared" ref="X113:AF113" si="12">X112</f>
        <v>0</v>
      </c>
      <c r="Y113" s="120">
        <f t="shared" si="12"/>
        <v>1</v>
      </c>
      <c r="Z113" s="121" t="str">
        <f t="shared" si="12"/>
        <v>-</v>
      </c>
      <c r="AA113" s="122">
        <f t="shared" si="12"/>
        <v>1</v>
      </c>
      <c r="AB113" s="121" t="str">
        <f t="shared" si="12"/>
        <v>-</v>
      </c>
      <c r="AC113" s="122">
        <f t="shared" si="12"/>
        <v>1</v>
      </c>
      <c r="AD113" s="123">
        <f t="shared" si="12"/>
        <v>2</v>
      </c>
      <c r="AE113" s="114">
        <f t="shared" si="12"/>
        <v>0</v>
      </c>
      <c r="AF113" s="214" t="str">
        <f t="shared" si="12"/>
        <v>-</v>
      </c>
      <c r="AG113" s="124"/>
      <c r="AH113" s="125">
        <v>2.5</v>
      </c>
      <c r="AI113" s="125">
        <v>2.5</v>
      </c>
      <c r="AK113" s="126"/>
      <c r="AL113" s="127">
        <f t="shared" ref="AL113:AL114" si="13">IF($V113*$X113*$AD113=2,AH113,0)</f>
        <v>0</v>
      </c>
      <c r="AM113" s="127">
        <f t="shared" ref="AM113:AM114" si="14">IF(OR($V113*$X113*$AD113=1,$V113*$X113*AE113=4),AI113,0)</f>
        <v>0</v>
      </c>
      <c r="AN113" s="218" t="e">
        <f>IF('1.基本データ(このシートは削除しないこと！)'!$H$17=2,MAX(AK113:AL113),0)</f>
        <v>#N/A</v>
      </c>
      <c r="AO113" s="218" t="e">
        <f>IF('1.基本データ(このシートは削除しないこと！)'!$H$17=3,MAX(AK113:AM113),0)</f>
        <v>#N/A</v>
      </c>
      <c r="AP113" s="219" t="e">
        <f>IF(AND('1.基本データ(このシートは削除しないこと！)'!$H$17=4,AF113="県内"),V113*AI113,0)</f>
        <v>#N/A</v>
      </c>
      <c r="AQ113" s="476"/>
      <c r="AR113" s="302"/>
      <c r="AS113" s="304"/>
      <c r="AT113" s="253"/>
    </row>
    <row r="114" spans="1:47" ht="52.2" customHeight="1" thickBot="1" x14ac:dyDescent="0.25">
      <c r="A114" s="13"/>
      <c r="B114" s="353"/>
      <c r="C114" s="453"/>
      <c r="D114" s="440"/>
      <c r="E114" s="378"/>
      <c r="F114" s="461"/>
      <c r="G114" s="275" t="s">
        <v>274</v>
      </c>
      <c r="H114" s="455" t="s">
        <v>298</v>
      </c>
      <c r="I114" s="455"/>
      <c r="J114" s="455"/>
      <c r="K114" s="455"/>
      <c r="L114" s="455"/>
      <c r="M114" s="455"/>
      <c r="N114" s="455"/>
      <c r="O114" s="455"/>
      <c r="P114" s="455"/>
      <c r="Q114" s="456"/>
      <c r="R114" s="192" t="s">
        <v>274</v>
      </c>
      <c r="S114" s="489"/>
      <c r="T114" s="118"/>
      <c r="U114" s="118"/>
      <c r="V114" s="119">
        <f t="shared" si="11"/>
        <v>0</v>
      </c>
      <c r="W114" s="491"/>
      <c r="X114" s="1">
        <f>X112</f>
        <v>0</v>
      </c>
      <c r="Y114" s="1">
        <f t="shared" ref="Y114:AE114" si="15">Y112</f>
        <v>1</v>
      </c>
      <c r="Z114" s="95" t="str">
        <f t="shared" si="15"/>
        <v>-</v>
      </c>
      <c r="AA114" s="265">
        <f>AA112</f>
        <v>1</v>
      </c>
      <c r="AB114" s="266" t="str">
        <f t="shared" si="15"/>
        <v>-</v>
      </c>
      <c r="AC114" s="55">
        <f t="shared" si="15"/>
        <v>1</v>
      </c>
      <c r="AD114" s="1">
        <f>AD112</f>
        <v>2</v>
      </c>
      <c r="AE114" s="1">
        <f t="shared" si="15"/>
        <v>0</v>
      </c>
      <c r="AF114" s="214" t="str">
        <f>AF112</f>
        <v>-</v>
      </c>
      <c r="AG114" s="124"/>
      <c r="AH114" s="125">
        <v>1.5</v>
      </c>
      <c r="AI114" s="125">
        <v>1.5</v>
      </c>
      <c r="AK114" s="126"/>
      <c r="AL114" s="127">
        <f t="shared" si="13"/>
        <v>0</v>
      </c>
      <c r="AM114" s="127">
        <f t="shared" si="14"/>
        <v>0</v>
      </c>
      <c r="AN114" s="220" t="e">
        <f>IF('1.基本データ(このシートは削除しないこと！)'!$H$17=2,MAX(AK114:AL114),0)</f>
        <v>#N/A</v>
      </c>
      <c r="AO114" s="220" t="e">
        <f>IF('1.基本データ(このシートは削除しないこと！)'!$H$17=3,MAX(AK114:AM114),0)</f>
        <v>#N/A</v>
      </c>
      <c r="AP114" s="221" t="e">
        <f>IF(AND('1.基本データ(このシートは削除しないこと！)'!$H$17=4,AF114="県内"),V114*AI114,0)</f>
        <v>#N/A</v>
      </c>
      <c r="AQ114" s="477"/>
      <c r="AR114" s="302"/>
      <c r="AS114" s="304"/>
      <c r="AT114" s="269">
        <f>IF(G114=リスト!Q4,1,IF(G114=リスト!Q5,2,0))</f>
        <v>0</v>
      </c>
      <c r="AU114" s="55">
        <f>AT114</f>
        <v>0</v>
      </c>
    </row>
    <row r="115" spans="1:47" ht="50.25" customHeight="1" thickBot="1" x14ac:dyDescent="0.25">
      <c r="A115" s="13"/>
      <c r="B115" s="353"/>
      <c r="C115" s="453"/>
      <c r="D115" s="372" t="s">
        <v>311</v>
      </c>
      <c r="E115" s="377">
        <f>AG115</f>
        <v>2.5</v>
      </c>
      <c r="F115" s="450" t="e">
        <f>IF(OR(AS$109=0,V115+V116=0),"-",AQ115)</f>
        <v>#N/A</v>
      </c>
      <c r="G115" s="467" t="s">
        <v>443</v>
      </c>
      <c r="H115" s="468"/>
      <c r="I115" s="468"/>
      <c r="J115" s="468"/>
      <c r="K115" s="468"/>
      <c r="L115" s="468"/>
      <c r="M115" s="468"/>
      <c r="N115" s="468"/>
      <c r="O115" s="468"/>
      <c r="P115" s="468"/>
      <c r="Q115" s="469"/>
      <c r="R115" s="192" t="s">
        <v>274</v>
      </c>
      <c r="S115" s="487" t="s">
        <v>274</v>
      </c>
      <c r="T115" s="128"/>
      <c r="U115" s="128"/>
      <c r="V115" s="119">
        <f t="shared" si="6"/>
        <v>0</v>
      </c>
      <c r="W115" s="490">
        <f>IF(SUM(V115:V116)&gt;0,1,0)+W112</f>
        <v>0</v>
      </c>
      <c r="X115" s="119">
        <f t="shared" si="8"/>
        <v>0</v>
      </c>
      <c r="Y115" s="120">
        <f>IF(OR(S115='1.基本データ(このシートは削除しないこと！)'!$D$19,'2.様式第1号、第6～8号(標準型)'!S115='1.基本データ(このシートは削除しないこと！)'!$E$19),1,0)</f>
        <v>1</v>
      </c>
      <c r="Z115" s="121" t="str">
        <f>VLOOKUP(S115,リスト2!$C$3:$E$65,2,FALSE)</f>
        <v>-</v>
      </c>
      <c r="AA115" s="122">
        <f>IF(OR(Z115='1.基本データ(このシートは削除しないこと！)'!$D$20,Z115='1.基本データ(このシートは削除しないこと！)'!$E$20),1,0)</f>
        <v>1</v>
      </c>
      <c r="AB115" s="121" t="str">
        <f>VLOOKUP(S115,リスト2!$C$3:$E$65,3,FALSE)</f>
        <v>-</v>
      </c>
      <c r="AC115" s="122">
        <f>IF(OR(AB115='1.基本データ(このシートは削除しないこと！)'!$D$21,AB115='1.基本データ(このシートは削除しないこと！)'!$E$21),1,0)</f>
        <v>1</v>
      </c>
      <c r="AD115" s="129">
        <f>Y115+AA115+AC115</f>
        <v>3</v>
      </c>
      <c r="AE115" s="130">
        <f>IF(AND('1.基本データ(このシートは削除しないこと！)'!$D$17="全国",AB115&lt;&gt;"-"),4,0)</f>
        <v>0</v>
      </c>
      <c r="AF115" s="214" t="str">
        <f>VLOOKUP(S115,リスト2!$C$3:$F$65,4,FALSE)</f>
        <v>-</v>
      </c>
      <c r="AG115" s="131">
        <v>2.5</v>
      </c>
      <c r="AH115" s="131">
        <v>2.5</v>
      </c>
      <c r="AI115" s="131">
        <v>2.5</v>
      </c>
      <c r="AK115" s="127">
        <f>IF($V115*$X115*$AD115=3,AG115,0)</f>
        <v>0</v>
      </c>
      <c r="AL115" s="127">
        <f t="shared" si="9"/>
        <v>0</v>
      </c>
      <c r="AM115" s="127">
        <f>IF(OR($V115*$X115*$AD115=1,$V115*$X115*AE115=4),AI115,0)</f>
        <v>0</v>
      </c>
      <c r="AN115" s="216" t="e">
        <f>IF('1.基本データ(このシートは削除しないこと！)'!$H$17=2,MAX(AK115:AL115),0)</f>
        <v>#N/A</v>
      </c>
      <c r="AO115" s="216" t="e">
        <f>IF('1.基本データ(このシートは削除しないこと！)'!$H$17=3,MAX(AK115:AM115),0)</f>
        <v>#N/A</v>
      </c>
      <c r="AP115" s="217" t="e">
        <f>IF(AND('1.基本データ(このシートは削除しないこと！)'!$H$17=4,AF115="県内"),V115*AI115,0)</f>
        <v>#N/A</v>
      </c>
      <c r="AQ115" s="483" t="e">
        <f>IF(W115&lt;=2,MAX(AN115:AP116),"-")</f>
        <v>#N/A</v>
      </c>
    </row>
    <row r="116" spans="1:47" ht="30" customHeight="1" thickBot="1" x14ac:dyDescent="0.25">
      <c r="A116" s="13"/>
      <c r="B116" s="353"/>
      <c r="C116" s="453"/>
      <c r="D116" s="373"/>
      <c r="E116" s="378"/>
      <c r="F116" s="451"/>
      <c r="G116" s="381" t="s">
        <v>371</v>
      </c>
      <c r="H116" s="455"/>
      <c r="I116" s="455"/>
      <c r="J116" s="455"/>
      <c r="K116" s="455"/>
      <c r="L116" s="455"/>
      <c r="M116" s="455"/>
      <c r="N116" s="455"/>
      <c r="O116" s="455"/>
      <c r="P116" s="455"/>
      <c r="Q116" s="456"/>
      <c r="R116" s="192" t="s">
        <v>274</v>
      </c>
      <c r="S116" s="489"/>
      <c r="T116" s="118"/>
      <c r="U116" s="118"/>
      <c r="V116" s="69">
        <f t="shared" si="6"/>
        <v>0</v>
      </c>
      <c r="W116" s="491"/>
      <c r="X116" s="69">
        <f t="shared" ref="X116:AF116" si="16">X115</f>
        <v>0</v>
      </c>
      <c r="Y116" s="132">
        <f t="shared" si="16"/>
        <v>1</v>
      </c>
      <c r="Z116" s="112" t="str">
        <f t="shared" si="16"/>
        <v>-</v>
      </c>
      <c r="AA116" s="113">
        <f t="shared" si="16"/>
        <v>1</v>
      </c>
      <c r="AB116" s="112" t="str">
        <f t="shared" si="16"/>
        <v>-</v>
      </c>
      <c r="AC116" s="113">
        <f t="shared" si="16"/>
        <v>1</v>
      </c>
      <c r="AD116" s="114">
        <f t="shared" si="16"/>
        <v>3</v>
      </c>
      <c r="AE116" s="133">
        <f t="shared" si="16"/>
        <v>0</v>
      </c>
      <c r="AF116" s="214" t="str">
        <f t="shared" si="16"/>
        <v>-</v>
      </c>
      <c r="AG116" s="134">
        <v>1.5</v>
      </c>
      <c r="AH116" s="134">
        <v>1.5</v>
      </c>
      <c r="AI116" s="134">
        <v>1.5</v>
      </c>
      <c r="AK116" s="135">
        <f t="shared" ref="AK116:AK121" si="17">IF($V116*$X116*$AD116=3,AG116,0)</f>
        <v>0</v>
      </c>
      <c r="AL116" s="135">
        <f t="shared" si="9"/>
        <v>0</v>
      </c>
      <c r="AM116" s="135">
        <f t="shared" si="10"/>
        <v>0</v>
      </c>
      <c r="AN116" s="220" t="e">
        <f>IF('1.基本データ(このシートは削除しないこと！)'!$H$17=2,MAX(AK116:AL116),0)</f>
        <v>#N/A</v>
      </c>
      <c r="AO116" s="220" t="e">
        <f>IF('1.基本データ(このシートは削除しないこと！)'!$H$17=3,MAX(AK116:AM116),0)</f>
        <v>#N/A</v>
      </c>
      <c r="AP116" s="221" t="e">
        <f>IF(AND('1.基本データ(このシートは削除しないこと！)'!$H$17=4,AF116="県内"),V116*AI116,0)</f>
        <v>#N/A</v>
      </c>
      <c r="AQ116" s="484"/>
    </row>
    <row r="117" spans="1:47" ht="30" customHeight="1" thickBot="1" x14ac:dyDescent="0.25">
      <c r="A117" s="13"/>
      <c r="B117" s="353"/>
      <c r="C117" s="453"/>
      <c r="D117" s="372" t="s">
        <v>312</v>
      </c>
      <c r="E117" s="377">
        <f>AG117</f>
        <v>2.5</v>
      </c>
      <c r="F117" s="450" t="e">
        <f>IF(OR(AS$109=0,V117+V118=0),"-",AQ117)</f>
        <v>#N/A</v>
      </c>
      <c r="G117" s="381" t="s">
        <v>372</v>
      </c>
      <c r="H117" s="455"/>
      <c r="I117" s="455"/>
      <c r="J117" s="455"/>
      <c r="K117" s="455"/>
      <c r="L117" s="455"/>
      <c r="M117" s="455"/>
      <c r="N117" s="455"/>
      <c r="O117" s="455"/>
      <c r="P117" s="455"/>
      <c r="Q117" s="456"/>
      <c r="R117" s="192" t="s">
        <v>274</v>
      </c>
      <c r="S117" s="487" t="s">
        <v>274</v>
      </c>
      <c r="T117" s="118"/>
      <c r="U117" s="118"/>
      <c r="V117" s="119">
        <f t="shared" si="6"/>
        <v>0</v>
      </c>
      <c r="W117" s="490">
        <f>IF(SUM(V117:V118)&gt;0,1,0)+W115</f>
        <v>0</v>
      </c>
      <c r="X117" s="119">
        <f t="shared" si="8"/>
        <v>0</v>
      </c>
      <c r="Y117" s="120">
        <f>IF(OR(S117='1.基本データ(このシートは削除しないこと！)'!$D$19,'2.様式第1号、第6～8号(標準型)'!S117='1.基本データ(このシートは削除しないこと！)'!$E$19),1,0)</f>
        <v>1</v>
      </c>
      <c r="Z117" s="121" t="str">
        <f>VLOOKUP(S117,リスト2!$C$3:$E$65,2,FALSE)</f>
        <v>-</v>
      </c>
      <c r="AA117" s="122">
        <f>IF(OR(Z117='1.基本データ(このシートは削除しないこと！)'!$D$20,Z117='1.基本データ(このシートは削除しないこと！)'!$E$20),1,0)</f>
        <v>1</v>
      </c>
      <c r="AB117" s="121" t="str">
        <f>VLOOKUP(S117,リスト2!$C$3:$E$65,3,FALSE)</f>
        <v>-</v>
      </c>
      <c r="AC117" s="122">
        <f>IF(OR(AB117='1.基本データ(このシートは削除しないこと！)'!$D$21,AB117='1.基本データ(このシートは削除しないこと！)'!$E$21),1,0)</f>
        <v>1</v>
      </c>
      <c r="AD117" s="129">
        <f t="shared" ref="AD117:AD119" si="18">Y117+AA117+AC117</f>
        <v>3</v>
      </c>
      <c r="AE117" s="130">
        <f>IF(AND('1.基本データ(このシートは削除しないこと！)'!$D$17="全国",AB117&lt;&gt;"-"),4,0)</f>
        <v>0</v>
      </c>
      <c r="AF117" s="214" t="str">
        <f>VLOOKUP(S117,リスト2!$C$3:$F$65,4,FALSE)</f>
        <v>-</v>
      </c>
      <c r="AG117" s="131">
        <v>2.5</v>
      </c>
      <c r="AH117" s="131">
        <v>2.5</v>
      </c>
      <c r="AI117" s="131">
        <v>2.5</v>
      </c>
      <c r="AK117" s="127">
        <f t="shared" si="17"/>
        <v>0</v>
      </c>
      <c r="AL117" s="127">
        <f t="shared" si="9"/>
        <v>0</v>
      </c>
      <c r="AM117" s="127">
        <f t="shared" si="10"/>
        <v>0</v>
      </c>
      <c r="AN117" s="43" t="e">
        <f>IF('1.基本データ(このシートは削除しないこと！)'!$H$17=2,MAX(AK117:AL117),0)</f>
        <v>#N/A</v>
      </c>
      <c r="AO117" s="43" t="e">
        <f>IF('1.基本データ(このシートは削除しないこと！)'!$H$17=3,MAX(AK117:AM117),0)</f>
        <v>#N/A</v>
      </c>
      <c r="AP117" s="215" t="e">
        <f>IF(AND('1.基本データ(このシートは削除しないこと！)'!$H$17=4,AF117="県内"),V117*AI117,0)</f>
        <v>#N/A</v>
      </c>
      <c r="AQ117" s="483" t="e">
        <f>IF(W117&lt;=2,MAX(AN117:AP118),"-")</f>
        <v>#N/A</v>
      </c>
    </row>
    <row r="118" spans="1:47" ht="30" customHeight="1" thickBot="1" x14ac:dyDescent="0.25">
      <c r="A118" s="13"/>
      <c r="B118" s="353"/>
      <c r="C118" s="453"/>
      <c r="D118" s="373"/>
      <c r="E118" s="378"/>
      <c r="F118" s="451"/>
      <c r="G118" s="466" t="s">
        <v>373</v>
      </c>
      <c r="H118" s="455"/>
      <c r="I118" s="455"/>
      <c r="J118" s="455"/>
      <c r="K118" s="455"/>
      <c r="L118" s="455"/>
      <c r="M118" s="455"/>
      <c r="N118" s="455"/>
      <c r="O118" s="455"/>
      <c r="P118" s="455"/>
      <c r="Q118" s="456"/>
      <c r="R118" s="192" t="s">
        <v>274</v>
      </c>
      <c r="S118" s="489"/>
      <c r="T118" s="136"/>
      <c r="U118" s="136"/>
      <c r="V118" s="69">
        <f t="shared" si="6"/>
        <v>0</v>
      </c>
      <c r="W118" s="491"/>
      <c r="X118" s="69">
        <f t="shared" ref="X118:AF118" si="19">X117</f>
        <v>0</v>
      </c>
      <c r="Y118" s="132">
        <f t="shared" si="19"/>
        <v>1</v>
      </c>
      <c r="Z118" s="112" t="str">
        <f t="shared" si="19"/>
        <v>-</v>
      </c>
      <c r="AA118" s="113">
        <f t="shared" si="19"/>
        <v>1</v>
      </c>
      <c r="AB118" s="112" t="str">
        <f t="shared" si="19"/>
        <v>-</v>
      </c>
      <c r="AC118" s="113">
        <f t="shared" si="19"/>
        <v>1</v>
      </c>
      <c r="AD118" s="114">
        <f t="shared" si="19"/>
        <v>3</v>
      </c>
      <c r="AE118" s="133">
        <f t="shared" si="19"/>
        <v>0</v>
      </c>
      <c r="AF118" s="214" t="str">
        <f t="shared" si="19"/>
        <v>-</v>
      </c>
      <c r="AG118" s="134">
        <v>1.5</v>
      </c>
      <c r="AH118" s="134">
        <v>1.5</v>
      </c>
      <c r="AI118" s="134">
        <v>1.5</v>
      </c>
      <c r="AK118" s="135">
        <f t="shared" si="17"/>
        <v>0</v>
      </c>
      <c r="AL118" s="135">
        <f t="shared" si="9"/>
        <v>0</v>
      </c>
      <c r="AM118" s="135">
        <f t="shared" si="10"/>
        <v>0</v>
      </c>
      <c r="AN118" s="43" t="e">
        <f>IF('1.基本データ(このシートは削除しないこと！)'!$H$17=2,MAX(AK118:AL118),0)</f>
        <v>#N/A</v>
      </c>
      <c r="AO118" s="43" t="e">
        <f>IF('1.基本データ(このシートは削除しないこと！)'!$H$17=3,MAX(AK118:AM118),0)</f>
        <v>#N/A</v>
      </c>
      <c r="AP118" s="215" t="e">
        <f>IF(AND('1.基本データ(このシートは削除しないこと！)'!$H$17=4,AF118="県内"),V118*AI118,0)</f>
        <v>#N/A</v>
      </c>
      <c r="AQ118" s="484"/>
    </row>
    <row r="119" spans="1:47" ht="64.95" customHeight="1" thickBot="1" x14ac:dyDescent="0.25">
      <c r="A119" s="13"/>
      <c r="B119" s="353"/>
      <c r="C119" s="453"/>
      <c r="D119" s="374" t="s">
        <v>449</v>
      </c>
      <c r="E119" s="377">
        <v>3.5</v>
      </c>
      <c r="F119" s="369" t="e">
        <f>IF(OR('1.基本データ(このシートは削除しないこと！)'!H16=10,AS$109=0,SUM(V119:V121)=0,AQ119=0),"-",AT119)</f>
        <v>#N/A</v>
      </c>
      <c r="G119" s="557" t="s">
        <v>435</v>
      </c>
      <c r="H119" s="455" t="s">
        <v>442</v>
      </c>
      <c r="I119" s="455"/>
      <c r="J119" s="455"/>
      <c r="K119" s="455"/>
      <c r="L119" s="455"/>
      <c r="M119" s="455"/>
      <c r="N119" s="455"/>
      <c r="O119" s="455"/>
      <c r="P119" s="455"/>
      <c r="Q119" s="456"/>
      <c r="R119" s="192" t="s">
        <v>274</v>
      </c>
      <c r="S119" s="487" t="s">
        <v>274</v>
      </c>
      <c r="T119" s="118"/>
      <c r="U119" s="118"/>
      <c r="V119" s="46">
        <f t="shared" si="6"/>
        <v>0</v>
      </c>
      <c r="W119" s="490">
        <f>IF(SUM(V119:V121)&gt;0,1,0)+W117</f>
        <v>0</v>
      </c>
      <c r="X119" s="46">
        <f t="shared" si="8"/>
        <v>0</v>
      </c>
      <c r="Y119" s="137">
        <f>IF(OR(S119='1.基本データ(このシートは削除しないこと！)'!$D$19,'2.様式第1号、第6～8号(標準型)'!S119='1.基本データ(このシートは削除しないこと！)'!$E$19),1,0)</f>
        <v>1</v>
      </c>
      <c r="Z119" s="138" t="str">
        <f>VLOOKUP(S119,リスト2!$C$3:$E$65,2,FALSE)</f>
        <v>-</v>
      </c>
      <c r="AA119" s="139">
        <f>IF(OR(Z119='1.基本データ(このシートは削除しないこと！)'!$D$20,Z119='1.基本データ(このシートは削除しないこと！)'!$E$20),1,0)</f>
        <v>1</v>
      </c>
      <c r="AB119" s="138" t="str">
        <f>VLOOKUP(S119,リスト2!$C$3:$E$65,3,FALSE)</f>
        <v>-</v>
      </c>
      <c r="AC119" s="139">
        <f>IF(OR(AB119='1.基本データ(このシートは削除しないこと！)'!$D$21,AB119='1.基本データ(このシートは削除しないこと！)'!$E$21),1,0)</f>
        <v>1</v>
      </c>
      <c r="AD119" s="115">
        <f t="shared" si="18"/>
        <v>3</v>
      </c>
      <c r="AE119" s="115">
        <f>IF(AND('1.基本データ(このシートは削除しないこと！)'!$D$17="全国",AB119&lt;&gt;"-"),4,0)</f>
        <v>0</v>
      </c>
      <c r="AF119" s="214" t="str">
        <f>VLOOKUP(S119,リスト2!$C$3:$F$65,4,FALSE)</f>
        <v>-</v>
      </c>
      <c r="AG119" s="131">
        <f>IF('1.基本データ(このシートは削除しないこと！)'!H16=1,3,0)</f>
        <v>0</v>
      </c>
      <c r="AH119" s="131">
        <f>IF('1.基本データ(このシートは削除しないこと！)'!H16=1,3,0)</f>
        <v>0</v>
      </c>
      <c r="AI119" s="131">
        <f>IF('1.基本データ(このシートは削除しないこと！)'!H16=1,3,0)</f>
        <v>0</v>
      </c>
      <c r="AK119" s="140">
        <f>IF($V119*$X119*$AD119=3,AG119,0)</f>
        <v>0</v>
      </c>
      <c r="AL119" s="141">
        <f t="shared" si="9"/>
        <v>0</v>
      </c>
      <c r="AM119" s="141">
        <f t="shared" si="10"/>
        <v>0</v>
      </c>
      <c r="AN119" s="47" t="e">
        <f>IF('1.基本データ(このシートは削除しないこと！)'!$H$17=2,MAX(AK119:AL119),0)</f>
        <v>#N/A</v>
      </c>
      <c r="AO119" s="47" t="e">
        <f>IF('1.基本データ(このシートは削除しないこと！)'!$H$17=3,MAX(AK119:AM119),0)</f>
        <v>#N/A</v>
      </c>
      <c r="AP119" s="259" t="e">
        <f>IF(AND('1.基本データ(このシートは削除しないこと！)'!$H$17=4,AF119="県内"),V119*AI119,0)</f>
        <v>#N/A</v>
      </c>
      <c r="AQ119" s="483" t="e">
        <f>IF(W119&lt;=2,MAX(AN119:AP121),"-")</f>
        <v>#N/A</v>
      </c>
      <c r="AR119" s="543" t="e">
        <f>AQ119</f>
        <v>#N/A</v>
      </c>
      <c r="AS119" s="546" t="e">
        <f>AQ119+0.5</f>
        <v>#N/A</v>
      </c>
      <c r="AT119" s="25" t="str">
        <f>IF(AT121=1,MAX(AR119:AS121),IF(AT121=2,MIN(AR119:AS121),"-"))</f>
        <v>-</v>
      </c>
    </row>
    <row r="120" spans="1:47" ht="49.5" customHeight="1" thickBot="1" x14ac:dyDescent="0.25">
      <c r="A120" s="13"/>
      <c r="B120" s="353"/>
      <c r="C120" s="453"/>
      <c r="D120" s="375"/>
      <c r="E120" s="379"/>
      <c r="F120" s="370"/>
      <c r="G120" s="558"/>
      <c r="H120" s="455" t="s">
        <v>436</v>
      </c>
      <c r="I120" s="455"/>
      <c r="J120" s="455"/>
      <c r="K120" s="455"/>
      <c r="L120" s="455"/>
      <c r="M120" s="455"/>
      <c r="N120" s="455"/>
      <c r="O120" s="455"/>
      <c r="P120" s="455"/>
      <c r="Q120" s="456"/>
      <c r="R120" s="192" t="s">
        <v>274</v>
      </c>
      <c r="S120" s="488"/>
      <c r="T120" s="118"/>
      <c r="U120" s="118"/>
      <c r="V120" s="254">
        <f t="shared" si="6"/>
        <v>0</v>
      </c>
      <c r="W120" s="492"/>
      <c r="X120" s="254">
        <f t="shared" ref="X120:AF120" si="20">X119</f>
        <v>0</v>
      </c>
      <c r="Y120" s="255">
        <f t="shared" si="20"/>
        <v>1</v>
      </c>
      <c r="Z120" s="256" t="str">
        <f t="shared" si="20"/>
        <v>-</v>
      </c>
      <c r="AA120" s="257">
        <f t="shared" si="20"/>
        <v>1</v>
      </c>
      <c r="AB120" s="256" t="str">
        <f t="shared" si="20"/>
        <v>-</v>
      </c>
      <c r="AC120" s="257">
        <f t="shared" si="20"/>
        <v>1</v>
      </c>
      <c r="AD120" s="258">
        <f t="shared" si="20"/>
        <v>3</v>
      </c>
      <c r="AE120" s="258">
        <f t="shared" si="20"/>
        <v>0</v>
      </c>
      <c r="AF120" s="214" t="str">
        <f t="shared" si="20"/>
        <v>-</v>
      </c>
      <c r="AG120" s="262">
        <v>2</v>
      </c>
      <c r="AH120" s="262">
        <v>2</v>
      </c>
      <c r="AI120" s="262">
        <v>2</v>
      </c>
      <c r="AK120" s="263">
        <f>IF($V120*$X120*$AD120=3,AG120,0)</f>
        <v>0</v>
      </c>
      <c r="AL120" s="264">
        <f>IF($V120*$X120*$AD120=2,AH120,0)</f>
        <v>0</v>
      </c>
      <c r="AM120" s="264">
        <f>IF(OR($V120*$X120*$AD120=1,$V120*$X120*AE120=4),AI120,0)</f>
        <v>0</v>
      </c>
      <c r="AN120" s="218" t="e">
        <f>IF('1.基本データ(このシートは削除しないこと！)'!$H$17=2,MAX(AK120:AL120),0)</f>
        <v>#N/A</v>
      </c>
      <c r="AO120" s="218" t="e">
        <f>IF('1.基本データ(このシートは削除しないこと！)'!$H$17=3,MAX(AK120:AM120),0)</f>
        <v>#N/A</v>
      </c>
      <c r="AP120" s="219" t="e">
        <f>IF(AND('1.基本データ(このシートは削除しないこと！)'!$H$17=4,AF120="県内"),V120*AI120,0)</f>
        <v>#N/A</v>
      </c>
      <c r="AQ120" s="485"/>
      <c r="AR120" s="544"/>
      <c r="AS120" s="547"/>
      <c r="AT120" s="253"/>
    </row>
    <row r="121" spans="1:47" ht="39" customHeight="1" thickBot="1" x14ac:dyDescent="0.25">
      <c r="A121" s="13"/>
      <c r="B121" s="353"/>
      <c r="C121" s="454"/>
      <c r="D121" s="376"/>
      <c r="E121" s="380"/>
      <c r="F121" s="371"/>
      <c r="G121" s="276" t="s">
        <v>274</v>
      </c>
      <c r="H121" s="478" t="s">
        <v>374</v>
      </c>
      <c r="I121" s="478"/>
      <c r="J121" s="478"/>
      <c r="K121" s="478"/>
      <c r="L121" s="478"/>
      <c r="M121" s="478"/>
      <c r="N121" s="478"/>
      <c r="O121" s="478"/>
      <c r="P121" s="478"/>
      <c r="Q121" s="479"/>
      <c r="R121" s="192" t="s">
        <v>274</v>
      </c>
      <c r="S121" s="489"/>
      <c r="T121" s="118"/>
      <c r="U121" s="118"/>
      <c r="V121" s="69">
        <f t="shared" si="6"/>
        <v>0</v>
      </c>
      <c r="W121" s="491"/>
      <c r="X121" s="69">
        <f>X119</f>
        <v>0</v>
      </c>
      <c r="Y121" s="132">
        <f t="shared" ref="Y121:AE121" si="21">Y119</f>
        <v>1</v>
      </c>
      <c r="Z121" s="112" t="str">
        <f t="shared" si="21"/>
        <v>-</v>
      </c>
      <c r="AA121" s="113">
        <f t="shared" si="21"/>
        <v>1</v>
      </c>
      <c r="AB121" s="112" t="str">
        <f t="shared" si="21"/>
        <v>-</v>
      </c>
      <c r="AC121" s="113">
        <f t="shared" si="21"/>
        <v>1</v>
      </c>
      <c r="AD121" s="114">
        <f t="shared" si="21"/>
        <v>3</v>
      </c>
      <c r="AE121" s="114">
        <f t="shared" si="21"/>
        <v>0</v>
      </c>
      <c r="AF121" s="214" t="str">
        <f>AF119</f>
        <v>-</v>
      </c>
      <c r="AG121" s="142">
        <v>1.5</v>
      </c>
      <c r="AH121" s="142">
        <v>1.5</v>
      </c>
      <c r="AI121" s="142">
        <v>1.5</v>
      </c>
      <c r="AK121" s="135">
        <f t="shared" si="17"/>
        <v>0</v>
      </c>
      <c r="AL121" s="143">
        <f t="shared" si="9"/>
        <v>0</v>
      </c>
      <c r="AM121" s="143">
        <f t="shared" si="10"/>
        <v>0</v>
      </c>
      <c r="AN121" s="260" t="e">
        <f>IF('1.基本データ(このシートは削除しないこと！)'!$H$17=2,MAX(AK121:AL121),0)</f>
        <v>#N/A</v>
      </c>
      <c r="AO121" s="260" t="e">
        <f>IF('1.基本データ(このシートは削除しないこと！)'!$H$17=3,MAX(AK121:AM121),0)</f>
        <v>#N/A</v>
      </c>
      <c r="AP121" s="261" t="e">
        <f>IF(AND('1.基本データ(このシートは削除しないこと！)'!$H$17=4,AF121="県内"),V121*AI121,0)</f>
        <v>#N/A</v>
      </c>
      <c r="AQ121" s="486"/>
      <c r="AR121" s="545"/>
      <c r="AS121" s="548"/>
      <c r="AT121" s="69">
        <f>IF(G121=リスト!Q4,1,IF(G121=リスト!Q5,2,0))</f>
        <v>0</v>
      </c>
      <c r="AU121" s="55">
        <f>AT121</f>
        <v>0</v>
      </c>
    </row>
    <row r="122" spans="1:47" ht="9.9" customHeight="1" x14ac:dyDescent="0.2">
      <c r="B122" s="352"/>
      <c r="C122" s="352"/>
      <c r="D122" s="352"/>
      <c r="E122" s="352"/>
      <c r="F122" s="352"/>
      <c r="G122" s="352"/>
      <c r="H122" s="352"/>
      <c r="I122" s="352"/>
      <c r="J122" s="352"/>
      <c r="K122" s="352"/>
      <c r="L122" s="352"/>
      <c r="M122" s="352"/>
      <c r="N122" s="352"/>
      <c r="O122" s="352"/>
      <c r="P122" s="352"/>
      <c r="Q122" s="352"/>
      <c r="R122" s="352"/>
      <c r="S122" s="352"/>
    </row>
    <row r="123" spans="1:47" ht="9" customHeight="1" x14ac:dyDescent="0.2"/>
    <row r="124" spans="1:47" ht="9" customHeight="1" x14ac:dyDescent="0.2"/>
    <row r="125" spans="1:47" ht="9" customHeight="1" x14ac:dyDescent="0.2"/>
    <row r="126" spans="1:47" ht="9" customHeight="1" x14ac:dyDescent="0.2"/>
  </sheetData>
  <sheetProtection algorithmName="SHA-512" hashValue="zMKxdaB2emTSiU2Y66UhfPu1h+lph9USj6wVAJWHP1U4IgDK3TF3kirM8dLi+nUy/BkIITzN0lgwwYaiTeeLUw==" saltValue="IwBQII/3NLrwFUiCOB3uKA==" spinCount="100000" sheet="1" objects="1" scenarios="1"/>
  <mergeCells count="253">
    <mergeCell ref="S76:S77"/>
    <mergeCell ref="AR119:AR121"/>
    <mergeCell ref="AS119:AS121"/>
    <mergeCell ref="S112:S114"/>
    <mergeCell ref="S115:S116"/>
    <mergeCell ref="S117:S118"/>
    <mergeCell ref="G16:K16"/>
    <mergeCell ref="L16:S16"/>
    <mergeCell ref="G17:K17"/>
    <mergeCell ref="L17:S17"/>
    <mergeCell ref="C20:S24"/>
    <mergeCell ref="G68:H68"/>
    <mergeCell ref="G69:H69"/>
    <mergeCell ref="G119:G120"/>
    <mergeCell ref="H120:Q120"/>
    <mergeCell ref="S59:S60"/>
    <mergeCell ref="R98:S98"/>
    <mergeCell ref="K98:Q98"/>
    <mergeCell ref="C79:D80"/>
    <mergeCell ref="F79:F80"/>
    <mergeCell ref="E79:E80"/>
    <mergeCell ref="R72:R75"/>
    <mergeCell ref="B85:S85"/>
    <mergeCell ref="G94:H94"/>
    <mergeCell ref="A5:S5"/>
    <mergeCell ref="Q6:S6"/>
    <mergeCell ref="L10:S10"/>
    <mergeCell ref="L11:S12"/>
    <mergeCell ref="G12:K12"/>
    <mergeCell ref="G13:K13"/>
    <mergeCell ref="L13:S13"/>
    <mergeCell ref="G14:K14"/>
    <mergeCell ref="L14:S14"/>
    <mergeCell ref="G90:H90"/>
    <mergeCell ref="G89:S89"/>
    <mergeCell ref="G75:H75"/>
    <mergeCell ref="G74:H74"/>
    <mergeCell ref="G73:H73"/>
    <mergeCell ref="G72:H72"/>
    <mergeCell ref="E87:R87"/>
    <mergeCell ref="B81:S81"/>
    <mergeCell ref="B82:S82"/>
    <mergeCell ref="S72:S75"/>
    <mergeCell ref="B84:S84"/>
    <mergeCell ref="B67:B80"/>
    <mergeCell ref="S79:S80"/>
    <mergeCell ref="D70:D71"/>
    <mergeCell ref="D67:D69"/>
    <mergeCell ref="F68:F71"/>
    <mergeCell ref="R79:R80"/>
    <mergeCell ref="F72:F75"/>
    <mergeCell ref="E68:E71"/>
    <mergeCell ref="I71:R71"/>
    <mergeCell ref="C76:D78"/>
    <mergeCell ref="C72:D75"/>
    <mergeCell ref="I69:R69"/>
    <mergeCell ref="G70:H71"/>
    <mergeCell ref="G98:H98"/>
    <mergeCell ref="G97:H97"/>
    <mergeCell ref="G96:H96"/>
    <mergeCell ref="I98:J98"/>
    <mergeCell ref="G80:H80"/>
    <mergeCell ref="G79:H79"/>
    <mergeCell ref="G78:H78"/>
    <mergeCell ref="G77:H77"/>
    <mergeCell ref="G76:H76"/>
    <mergeCell ref="B86:H86"/>
    <mergeCell ref="B87:D87"/>
    <mergeCell ref="C93:D93"/>
    <mergeCell ref="I96:J96"/>
    <mergeCell ref="C95:D95"/>
    <mergeCell ref="G95:H95"/>
    <mergeCell ref="I79:Q79"/>
    <mergeCell ref="I80:Q80"/>
    <mergeCell ref="I77:L77"/>
    <mergeCell ref="N77:Q77"/>
    <mergeCell ref="B83:S83"/>
    <mergeCell ref="B88:D88"/>
    <mergeCell ref="G93:H93"/>
    <mergeCell ref="G92:H92"/>
    <mergeCell ref="G91:H91"/>
    <mergeCell ref="AF99:AF100"/>
    <mergeCell ref="AQ112:AQ114"/>
    <mergeCell ref="H121:Q121"/>
    <mergeCell ref="H112:Q112"/>
    <mergeCell ref="AQ115:AQ116"/>
    <mergeCell ref="AQ117:AQ118"/>
    <mergeCell ref="AQ119:AQ121"/>
    <mergeCell ref="S119:S121"/>
    <mergeCell ref="W115:W116"/>
    <mergeCell ref="W117:W118"/>
    <mergeCell ref="W119:W121"/>
    <mergeCell ref="I101:J101"/>
    <mergeCell ref="I102:J102"/>
    <mergeCell ref="I104:J104"/>
    <mergeCell ref="I105:J105"/>
    <mergeCell ref="K101:Q101"/>
    <mergeCell ref="K102:Q102"/>
    <mergeCell ref="K106:Q106"/>
    <mergeCell ref="K105:Q105"/>
    <mergeCell ref="K104:Q104"/>
    <mergeCell ref="K107:Q107"/>
    <mergeCell ref="W112:W114"/>
    <mergeCell ref="G106:H106"/>
    <mergeCell ref="G105:H105"/>
    <mergeCell ref="F117:F118"/>
    <mergeCell ref="C112:C121"/>
    <mergeCell ref="B110:B121"/>
    <mergeCell ref="H119:Q119"/>
    <mergeCell ref="B108:S108"/>
    <mergeCell ref="H113:Q113"/>
    <mergeCell ref="H114:Q114"/>
    <mergeCell ref="F112:F114"/>
    <mergeCell ref="G104:H104"/>
    <mergeCell ref="G109:Q109"/>
    <mergeCell ref="G111:Q111"/>
    <mergeCell ref="G110:Q110"/>
    <mergeCell ref="G118:Q118"/>
    <mergeCell ref="G117:Q117"/>
    <mergeCell ref="G116:Q116"/>
    <mergeCell ref="F115:F116"/>
    <mergeCell ref="G115:Q115"/>
    <mergeCell ref="G112:G113"/>
    <mergeCell ref="E112:E114"/>
    <mergeCell ref="C99:D99"/>
    <mergeCell ref="B109:D109"/>
    <mergeCell ref="D112:D114"/>
    <mergeCell ref="G103:Q103"/>
    <mergeCell ref="G102:H102"/>
    <mergeCell ref="G101:H101"/>
    <mergeCell ref="I99:J99"/>
    <mergeCell ref="K99:S99"/>
    <mergeCell ref="G100:Q100"/>
    <mergeCell ref="G99:H99"/>
    <mergeCell ref="S53:S55"/>
    <mergeCell ref="S56:S58"/>
    <mergeCell ref="B53:B66"/>
    <mergeCell ref="F56:F58"/>
    <mergeCell ref="C62:D62"/>
    <mergeCell ref="C61:D61"/>
    <mergeCell ref="C56:D58"/>
    <mergeCell ref="C53:D55"/>
    <mergeCell ref="R61:S61"/>
    <mergeCell ref="C63:D63"/>
    <mergeCell ref="C64:D64"/>
    <mergeCell ref="C66:D66"/>
    <mergeCell ref="C65:D65"/>
    <mergeCell ref="R59:R60"/>
    <mergeCell ref="I55:J55"/>
    <mergeCell ref="K55:L55"/>
    <mergeCell ref="G60:H60"/>
    <mergeCell ref="G59:H59"/>
    <mergeCell ref="M55:O55"/>
    <mergeCell ref="I59:Q59"/>
    <mergeCell ref="I60:Q60"/>
    <mergeCell ref="I61:Q61"/>
    <mergeCell ref="G66:Q66"/>
    <mergeCell ref="G65:Q65"/>
    <mergeCell ref="B50:D50"/>
    <mergeCell ref="E50:R50"/>
    <mergeCell ref="B52:D52"/>
    <mergeCell ref="F53:F55"/>
    <mergeCell ref="E53:E55"/>
    <mergeCell ref="E56:E58"/>
    <mergeCell ref="B51:D51"/>
    <mergeCell ref="B89:D89"/>
    <mergeCell ref="I67:R67"/>
    <mergeCell ref="I68:R68"/>
    <mergeCell ref="G64:Q64"/>
    <mergeCell ref="G63:Q63"/>
    <mergeCell ref="G62:Q62"/>
    <mergeCell ref="G61:H61"/>
    <mergeCell ref="G67:H67"/>
    <mergeCell ref="K75:L75"/>
    <mergeCell ref="M75:O75"/>
    <mergeCell ref="C59:D60"/>
    <mergeCell ref="E59:E60"/>
    <mergeCell ref="F59:F60"/>
    <mergeCell ref="I72:Q72"/>
    <mergeCell ref="I73:L73"/>
    <mergeCell ref="N73:Q73"/>
    <mergeCell ref="C67:C71"/>
    <mergeCell ref="B122:S122"/>
    <mergeCell ref="B90:B107"/>
    <mergeCell ref="C100:D107"/>
    <mergeCell ref="E100:E107"/>
    <mergeCell ref="F100:F107"/>
    <mergeCell ref="C110:D110"/>
    <mergeCell ref="C111:D111"/>
    <mergeCell ref="C92:D92"/>
    <mergeCell ref="C94:D94"/>
    <mergeCell ref="R100:S107"/>
    <mergeCell ref="F119:F121"/>
    <mergeCell ref="D115:D116"/>
    <mergeCell ref="D117:D118"/>
    <mergeCell ref="D119:D121"/>
    <mergeCell ref="E115:E116"/>
    <mergeCell ref="E117:E118"/>
    <mergeCell ref="E119:E121"/>
    <mergeCell ref="C97:D97"/>
    <mergeCell ref="C98:D98"/>
    <mergeCell ref="K90:S90"/>
    <mergeCell ref="C96:D96"/>
    <mergeCell ref="I90:J90"/>
    <mergeCell ref="C90:D90"/>
    <mergeCell ref="I97:J97"/>
    <mergeCell ref="K91:S91"/>
    <mergeCell ref="K94:S94"/>
    <mergeCell ref="K95:S95"/>
    <mergeCell ref="K93:S93"/>
    <mergeCell ref="K92:S92"/>
    <mergeCell ref="K96:S96"/>
    <mergeCell ref="K97:S97"/>
    <mergeCell ref="I91:J91"/>
    <mergeCell ref="I92:J92"/>
    <mergeCell ref="I93:J93"/>
    <mergeCell ref="I94:J94"/>
    <mergeCell ref="I95:J95"/>
    <mergeCell ref="I70:R70"/>
    <mergeCell ref="I75:J75"/>
    <mergeCell ref="L76:M76"/>
    <mergeCell ref="O76:P76"/>
    <mergeCell ref="I78:L78"/>
    <mergeCell ref="N78:Q78"/>
    <mergeCell ref="E76:E78"/>
    <mergeCell ref="F76:F78"/>
    <mergeCell ref="E72:E75"/>
    <mergeCell ref="N74:Q74"/>
    <mergeCell ref="R76:R77"/>
    <mergeCell ref="C91:D91"/>
    <mergeCell ref="AR112:AR114"/>
    <mergeCell ref="AS112:AS114"/>
    <mergeCell ref="T48:U48"/>
    <mergeCell ref="L56:M56"/>
    <mergeCell ref="O56:P56"/>
    <mergeCell ref="I57:L57"/>
    <mergeCell ref="N57:Q57"/>
    <mergeCell ref="I54:L54"/>
    <mergeCell ref="N54:Q54"/>
    <mergeCell ref="R54:R55"/>
    <mergeCell ref="R57:R58"/>
    <mergeCell ref="I58:L58"/>
    <mergeCell ref="M58:Q58"/>
    <mergeCell ref="G52:S52"/>
    <mergeCell ref="G55:H55"/>
    <mergeCell ref="G54:H54"/>
    <mergeCell ref="G53:H53"/>
    <mergeCell ref="G58:H58"/>
    <mergeCell ref="G57:H57"/>
    <mergeCell ref="G56:H56"/>
    <mergeCell ref="B49:H49"/>
    <mergeCell ref="I53:Q53"/>
    <mergeCell ref="I74:L74"/>
  </mergeCells>
  <phoneticPr fontId="36"/>
  <conditionalFormatting sqref="E110:G110 R110:R121 F111 E115:F115 E119:F120 F121">
    <cfRule type="expression" dxfId="15" priority="135">
      <formula>#REF!=0</formula>
    </cfRule>
  </conditionalFormatting>
  <conditionalFormatting sqref="E112:G112">
    <cfRule type="expression" dxfId="14" priority="6">
      <formula>#REF!=0</formula>
    </cfRule>
  </conditionalFormatting>
  <conditionalFormatting sqref="F119:F121">
    <cfRule type="expression" dxfId="13" priority="148">
      <formula>#REF!=2</formula>
    </cfRule>
  </conditionalFormatting>
  <conditionalFormatting sqref="F112:G112">
    <cfRule type="expression" dxfId="12" priority="7">
      <formula>#REF!&gt;2</formula>
    </cfRule>
  </conditionalFormatting>
  <conditionalFormatting sqref="G115:G118">
    <cfRule type="expression" dxfId="11" priority="1">
      <formula>#REF!=0</formula>
    </cfRule>
    <cfRule type="expression" dxfId="10" priority="2">
      <formula>#REF!&gt;2</formula>
    </cfRule>
  </conditionalFormatting>
  <conditionalFormatting sqref="H112:H114 E117:F117">
    <cfRule type="expression" dxfId="9" priority="76">
      <formula>#REF!=0</formula>
    </cfRule>
  </conditionalFormatting>
  <conditionalFormatting sqref="H112:H114 F117">
    <cfRule type="expression" dxfId="8" priority="77">
      <formula>#REF!&gt;2</formula>
    </cfRule>
  </conditionalFormatting>
  <conditionalFormatting sqref="H119:H121">
    <cfRule type="expression" dxfId="7" priority="3">
      <formula>#REF!=2</formula>
    </cfRule>
    <cfRule type="expression" dxfId="6" priority="4">
      <formula>#REF!=0</formula>
    </cfRule>
    <cfRule type="expression" dxfId="5" priority="5">
      <formula>#REF!&gt;2</formula>
    </cfRule>
  </conditionalFormatting>
  <conditionalFormatting sqref="K102">
    <cfRule type="expression" dxfId="4" priority="74">
      <formula>#REF!=0</formula>
    </cfRule>
    <cfRule type="expression" dxfId="3" priority="75">
      <formula>#REF!&gt;2</formula>
    </cfRule>
  </conditionalFormatting>
  <conditionalFormatting sqref="K105">
    <cfRule type="expression" dxfId="2" priority="49">
      <formula>#REF!=0</formula>
    </cfRule>
    <cfRule type="expression" dxfId="1" priority="50">
      <formula>#REF!&gt;2</formula>
    </cfRule>
  </conditionalFormatting>
  <conditionalFormatting sqref="R110:R121 F115 F119:F121">
    <cfRule type="expression" dxfId="0" priority="153">
      <formula>#REF!&gt;2</formula>
    </cfRule>
  </conditionalFormatting>
  <dataValidations count="8">
    <dataValidation imeMode="halfAlpha" allowBlank="1" showInputMessage="1" showErrorMessage="1" sqref="P55" xr:uid="{00000000-0002-0000-0100-000000000000}"/>
    <dataValidation type="textLength" imeMode="disabled" operator="equal" allowBlank="1" showInputMessage="1" showErrorMessage="1" errorTitle="無効な入力" error="5桁で入力してください" prompt="5桁を入力してください" sqref="L56:M56 L76:M76" xr:uid="{00000000-0002-0000-0100-000001000000}">
      <formula1>5</formula1>
    </dataValidation>
    <dataValidation type="textLength" imeMode="disabled" operator="equal" allowBlank="1" showInputMessage="1" showErrorMessage="1" errorTitle="無効な入力" error="4桁で入力してください" prompt="4桁を入力してください" sqref="O56:P56 O76:P76" xr:uid="{00000000-0002-0000-0100-000002000000}">
      <formula1>4</formula1>
    </dataValidation>
    <dataValidation type="textLength" imeMode="halfAlpha" operator="equal" allowBlank="1" showInputMessage="1" showErrorMessage="1" errorTitle="無効な入力" error="２桁で入力してください" prompt="2桁を入力してください" sqref="J76 J56" xr:uid="{00000000-0002-0000-0100-000003000000}">
      <formula1>2</formula1>
    </dataValidation>
    <dataValidation imeMode="disabled" allowBlank="1" showInputMessage="1" showErrorMessage="1" sqref="N77:Q78 I77:L78 I75:J75 P75 N73:Q74 I73:L74 S70:S71 I54:L54 N54:Q54 I55:J55 I57:L57 N57:Q57" xr:uid="{00000000-0002-0000-0100-000004000000}"/>
    <dataValidation imeMode="disabled" allowBlank="1" showInputMessage="1" showErrorMessage="1" prompt="&quot;年&quot;が自動表示されます" sqref="S68:S69" xr:uid="{00000000-0002-0000-0100-000005000000}"/>
    <dataValidation allowBlank="1" showInputMessage="1" showErrorMessage="1" prompt="「氏名」を入力" sqref="G68:H68" xr:uid="{00000000-0002-0000-0100-000006000000}"/>
    <dataValidation allowBlank="1" showInputMessage="1" showErrorMessage="1" prompt="若手・女性技術者の「氏名」を入力" sqref="K98:Q98" xr:uid="{00000000-0002-0000-0100-000007000000}"/>
  </dataValidations>
  <printOptions horizontalCentered="1"/>
  <pageMargins left="0.55118110236220474" right="0.55118110236220474" top="0.59055118110236227" bottom="0.19685039370078741" header="0" footer="0.51181102362204722"/>
  <pageSetup paperSize="9" scale="76" orientation="portrait" r:id="rId1"/>
  <rowBreaks count="2" manualBreakCount="2">
    <brk id="47" max="18" man="1"/>
    <brk id="85"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リスト!$K$9:$K$12</xm:f>
          </x14:formula1>
          <xm:sqref>K99</xm:sqref>
        </x14:dataValidation>
        <x14:dataValidation type="list" allowBlank="1" showInputMessage="1" showErrorMessage="1" xr:uid="{00000000-0002-0000-0100-000009000000}">
          <x14:formula1>
            <xm:f>リスト!$M$4:$M$5</xm:f>
          </x14:formula1>
          <xm:sqref>K94:K97 S63:S65 I61:Q61 K91:K92 R110:R121</xm:sqref>
        </x14:dataValidation>
        <x14:dataValidation type="list" allowBlank="1" showInputMessage="1" showErrorMessage="1" xr:uid="{00000000-0002-0000-0100-00000A000000}">
          <x14:formula1>
            <xm:f>リスト2!$C$3:$C$64</xm:f>
          </x14:formula1>
          <xm:sqref>K101 K104 S110:S112 S115 S117 S119:S121</xm:sqref>
        </x14:dataValidation>
        <x14:dataValidation type="list" allowBlank="1" showInputMessage="1" showErrorMessage="1" xr:uid="{00000000-0002-0000-0100-00000B000000}">
          <x14:formula1>
            <xm:f>リスト!$N$4:$N$7</xm:f>
          </x14:formula1>
          <xm:sqref>K102</xm:sqref>
        </x14:dataValidation>
        <x14:dataValidation type="list" allowBlank="1" showInputMessage="1" showErrorMessage="1" xr:uid="{00000000-0002-0000-0100-00000C000000}">
          <x14:formula1>
            <xm:f>リスト!$N$5:$N$7</xm:f>
          </x14:formula1>
          <xm:sqref>K105</xm:sqref>
        </x14:dataValidation>
        <x14:dataValidation type="list" allowBlank="1" showInputMessage="1" showErrorMessage="1" xr:uid="{00000000-0002-0000-0100-00000D000000}">
          <x14:formula1>
            <xm:f>リスト!$D$4:$D$7</xm:f>
          </x14:formula1>
          <xm:sqref>I58:L58</xm:sqref>
        </x14:dataValidation>
        <x14:dataValidation type="list" allowBlank="1" showInputMessage="1" showErrorMessage="1" prompt="選択" xr:uid="{00000000-0002-0000-0100-00000E000000}">
          <x14:formula1>
            <xm:f>リスト!$O$4:$O$6</xm:f>
          </x14:formula1>
          <xm:sqref>R98:S98</xm:sqref>
        </x14:dataValidation>
        <x14:dataValidation type="list" allowBlank="1" showInputMessage="1" showErrorMessage="1" xr:uid="{00000000-0002-0000-0100-00000F000000}">
          <x14:formula1>
            <xm:f>リスト!$Q$4:$Q$6</xm:f>
          </x14:formula1>
          <xm:sqref>G114 G121</xm:sqref>
        </x14:dataValidation>
        <x14:dataValidation type="list" allowBlank="1" showInputMessage="1" showErrorMessage="1" xr:uid="{00000000-0002-0000-0100-000010000000}">
          <x14:formula1>
            <xm:f>リスト!$G$4:$G$5</xm:f>
          </x14:formula1>
          <xm:sqref>S62</xm:sqref>
        </x14:dataValidation>
        <x14:dataValidation type="list" allowBlank="1" showInputMessage="1" showErrorMessage="1" xr:uid="{00000000-0002-0000-0100-000011000000}">
          <x14:formula1>
            <xm:f>リスト!$T$4:$T$6</xm:f>
          </x14:formula1>
          <xm:sqref>S66</xm:sqref>
        </x14:dataValidation>
        <x14:dataValidation type="list" allowBlank="1" showInputMessage="1" showErrorMessage="1" xr:uid="{00000000-0002-0000-0100-000012000000}">
          <x14:formula1>
            <xm:f>リスト!$H$9:$H$10</xm:f>
          </x14:formula1>
          <xm:sqref>K90:S90</xm:sqref>
        </x14:dataValidation>
        <x14:dataValidation type="list" allowBlank="1" showInputMessage="1" showErrorMessage="1" xr:uid="{00000000-0002-0000-0100-000013000000}">
          <x14:formula1>
            <xm:f>リスト!$I$8:$I$9</xm:f>
          </x14:formula1>
          <xm:sqref>K93:S93</xm:sqref>
        </x14:dataValidation>
        <x14:dataValidation type="list" allowBlank="1" showInputMessage="1" showErrorMessage="1" xr:uid="{646001F7-AEB5-4351-9D6F-DC75A4DE48B8}">
          <x14:formula1>
            <xm:f>リスト!$E$4:$E$6</xm:f>
          </x14:formula1>
          <xm:sqref>S78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T21"/>
  <sheetViews>
    <sheetView workbookViewId="0">
      <selection activeCell="A5" sqref="A5"/>
    </sheetView>
  </sheetViews>
  <sheetFormatPr defaultColWidth="9" defaultRowHeight="13.2" x14ac:dyDescent="0.2"/>
  <cols>
    <col min="1" max="1" width="33.109375" style="2" customWidth="1"/>
    <col min="2" max="2" width="11.33203125" style="2" customWidth="1"/>
    <col min="3" max="3" width="12.44140625" style="2" customWidth="1"/>
    <col min="4" max="4" width="18.77734375" style="2" customWidth="1"/>
    <col min="5" max="5" width="21.6640625" style="2" customWidth="1"/>
    <col min="6" max="6" width="18.77734375" style="2" customWidth="1"/>
    <col min="7" max="7" width="36.109375" style="2" customWidth="1"/>
    <col min="8" max="8" width="88" style="2" customWidth="1"/>
    <col min="9" max="9" width="100.33203125" style="2" customWidth="1"/>
    <col min="10" max="10" width="35.21875" style="2" customWidth="1"/>
    <col min="11" max="11" width="48.109375" style="2" customWidth="1"/>
    <col min="12" max="12" width="22.77734375" style="2" customWidth="1"/>
    <col min="13" max="13" width="9.21875" style="2" customWidth="1"/>
    <col min="14" max="14" width="38.44140625" style="2" customWidth="1"/>
    <col min="15" max="15" width="24.109375" style="2" customWidth="1"/>
    <col min="16" max="16384" width="9" style="2"/>
  </cols>
  <sheetData>
    <row r="3" spans="1:20" x14ac:dyDescent="0.2">
      <c r="A3" s="2" t="s">
        <v>38</v>
      </c>
      <c r="B3" s="2" t="s">
        <v>32</v>
      </c>
      <c r="C3" s="2" t="s">
        <v>16</v>
      </c>
      <c r="D3" s="2" t="s">
        <v>133</v>
      </c>
      <c r="E3" s="2" t="s">
        <v>135</v>
      </c>
      <c r="F3" s="2" t="s">
        <v>120</v>
      </c>
      <c r="G3" s="2" t="s">
        <v>196</v>
      </c>
      <c r="H3" s="2" t="s">
        <v>203</v>
      </c>
      <c r="I3" s="2" t="s">
        <v>201</v>
      </c>
      <c r="J3" s="2" t="s">
        <v>17</v>
      </c>
      <c r="K3" s="3" t="s">
        <v>18</v>
      </c>
      <c r="L3" s="2" t="s">
        <v>19</v>
      </c>
      <c r="M3" s="2" t="s">
        <v>20</v>
      </c>
      <c r="N3" s="2" t="s">
        <v>255</v>
      </c>
      <c r="O3" s="2" t="s">
        <v>299</v>
      </c>
      <c r="Q3" s="2" t="s">
        <v>401</v>
      </c>
      <c r="T3" s="2" t="s">
        <v>252</v>
      </c>
    </row>
    <row r="4" spans="1:20" x14ac:dyDescent="0.2">
      <c r="A4" s="2" t="s">
        <v>37</v>
      </c>
      <c r="B4" s="2" t="s">
        <v>33</v>
      </c>
      <c r="C4" s="2" t="s">
        <v>189</v>
      </c>
      <c r="D4" s="2" t="s">
        <v>354</v>
      </c>
      <c r="E4" s="2" t="s">
        <v>354</v>
      </c>
      <c r="F4" s="2" t="s">
        <v>121</v>
      </c>
      <c r="G4" s="147" t="s">
        <v>360</v>
      </c>
      <c r="H4" s="2" t="s">
        <v>204</v>
      </c>
      <c r="I4" s="2" t="s">
        <v>208</v>
      </c>
      <c r="J4" s="2" t="s">
        <v>168</v>
      </c>
      <c r="K4" s="2" t="s">
        <v>228</v>
      </c>
      <c r="L4" s="2" t="s">
        <v>23</v>
      </c>
      <c r="M4" s="2" t="s">
        <v>24</v>
      </c>
      <c r="N4" s="2" t="s">
        <v>256</v>
      </c>
      <c r="O4" s="2" t="s">
        <v>399</v>
      </c>
      <c r="Q4" s="2" t="s">
        <v>402</v>
      </c>
      <c r="T4" s="2" t="s">
        <v>429</v>
      </c>
    </row>
    <row r="5" spans="1:20" x14ac:dyDescent="0.2">
      <c r="A5" s="2" t="s">
        <v>36</v>
      </c>
      <c r="B5" s="2" t="s">
        <v>34</v>
      </c>
      <c r="C5" s="2" t="s">
        <v>356</v>
      </c>
      <c r="D5" s="2" t="s">
        <v>353</v>
      </c>
      <c r="E5" s="2" t="s">
        <v>353</v>
      </c>
      <c r="F5" s="2" t="s">
        <v>122</v>
      </c>
      <c r="G5" s="2" t="s">
        <v>29</v>
      </c>
      <c r="H5" s="2" t="s">
        <v>205</v>
      </c>
      <c r="I5" s="2" t="s">
        <v>209</v>
      </c>
      <c r="J5" s="2" t="s">
        <v>4</v>
      </c>
      <c r="K5" s="2" t="s">
        <v>29</v>
      </c>
      <c r="L5" s="2" t="s">
        <v>27</v>
      </c>
      <c r="M5" s="2" t="s">
        <v>29</v>
      </c>
      <c r="N5" s="2" t="s">
        <v>25</v>
      </c>
      <c r="O5" s="2" t="s">
        <v>400</v>
      </c>
      <c r="Q5" s="2" t="s">
        <v>403</v>
      </c>
      <c r="T5" s="2" t="s">
        <v>430</v>
      </c>
    </row>
    <row r="6" spans="1:20" x14ac:dyDescent="0.2">
      <c r="B6" s="2" t="s">
        <v>5</v>
      </c>
      <c r="C6" s="2" t="s">
        <v>29</v>
      </c>
      <c r="D6" s="2" t="s">
        <v>279</v>
      </c>
      <c r="E6" s="2" t="s">
        <v>29</v>
      </c>
      <c r="F6" s="2" t="s">
        <v>173</v>
      </c>
      <c r="H6" s="2" t="s">
        <v>206</v>
      </c>
      <c r="I6" s="2" t="s">
        <v>210</v>
      </c>
      <c r="J6" s="2" t="s">
        <v>29</v>
      </c>
      <c r="L6" s="2" t="s">
        <v>29</v>
      </c>
      <c r="N6" s="2" t="s">
        <v>4</v>
      </c>
      <c r="O6" s="2" t="s">
        <v>29</v>
      </c>
      <c r="Q6" s="2" t="s">
        <v>29</v>
      </c>
      <c r="T6" s="2" t="s">
        <v>29</v>
      </c>
    </row>
    <row r="7" spans="1:20" x14ac:dyDescent="0.2">
      <c r="B7" s="2" t="s">
        <v>35</v>
      </c>
      <c r="D7" s="2" t="s">
        <v>355</v>
      </c>
      <c r="F7" s="2" t="s">
        <v>174</v>
      </c>
      <c r="H7" s="2" t="s">
        <v>207</v>
      </c>
      <c r="I7" s="2" t="s">
        <v>29</v>
      </c>
      <c r="N7" s="2" t="s">
        <v>257</v>
      </c>
    </row>
    <row r="8" spans="1:20" x14ac:dyDescent="0.2">
      <c r="B8" s="2" t="s">
        <v>29</v>
      </c>
      <c r="F8" s="2" t="s">
        <v>175</v>
      </c>
      <c r="H8" s="2" t="s">
        <v>29</v>
      </c>
      <c r="I8" s="2" t="s">
        <v>428</v>
      </c>
    </row>
    <row r="9" spans="1:20" x14ac:dyDescent="0.2">
      <c r="F9" s="2" t="s">
        <v>176</v>
      </c>
      <c r="H9" s="2" t="s">
        <v>427</v>
      </c>
      <c r="I9" s="2" t="s">
        <v>29</v>
      </c>
      <c r="K9" s="2" t="s">
        <v>229</v>
      </c>
    </row>
    <row r="10" spans="1:20" x14ac:dyDescent="0.2">
      <c r="F10" s="2" t="s">
        <v>177</v>
      </c>
      <c r="H10" s="2" t="s">
        <v>29</v>
      </c>
      <c r="K10" s="2" t="s">
        <v>230</v>
      </c>
    </row>
    <row r="11" spans="1:20" x14ac:dyDescent="0.2">
      <c r="F11" s="2" t="s">
        <v>178</v>
      </c>
      <c r="K11" s="2" t="s">
        <v>231</v>
      </c>
    </row>
    <row r="12" spans="1:20" x14ac:dyDescent="0.2">
      <c r="F12" s="2" t="s">
        <v>179</v>
      </c>
      <c r="K12" s="2" t="s">
        <v>29</v>
      </c>
    </row>
    <row r="13" spans="1:20" x14ac:dyDescent="0.2">
      <c r="F13" s="2" t="s">
        <v>180</v>
      </c>
    </row>
    <row r="14" spans="1:20" x14ac:dyDescent="0.2">
      <c r="F14" s="2" t="s">
        <v>181</v>
      </c>
    </row>
    <row r="15" spans="1:20" x14ac:dyDescent="0.2">
      <c r="F15" s="2" t="s">
        <v>182</v>
      </c>
    </row>
    <row r="16" spans="1:20" x14ac:dyDescent="0.2">
      <c r="F16" s="2" t="s">
        <v>183</v>
      </c>
    </row>
    <row r="17" spans="6:6" x14ac:dyDescent="0.2">
      <c r="F17" s="2" t="s">
        <v>184</v>
      </c>
    </row>
    <row r="18" spans="6:6" x14ac:dyDescent="0.2">
      <c r="F18" s="2" t="s">
        <v>185</v>
      </c>
    </row>
    <row r="19" spans="6:6" x14ac:dyDescent="0.2">
      <c r="F19" s="2" t="s">
        <v>186</v>
      </c>
    </row>
    <row r="20" spans="6:6" x14ac:dyDescent="0.2">
      <c r="F20" s="2" t="s">
        <v>187</v>
      </c>
    </row>
    <row r="21" spans="6:6" x14ac:dyDescent="0.2">
      <c r="F21" s="2" t="s">
        <v>188</v>
      </c>
    </row>
  </sheetData>
  <sheetProtection algorithmName="SHA-512" hashValue="8FE0r/ek7gHBpA7jPajhwx8cp3Mf/wITZpgPgZIO3Fpc+MB/CB5MH850s5Ckhef6Q10AsfVOn/QFrFlF+qNe/A==" saltValue="sgX1BYfvR/EmnMHY954K4Q==" spinCount="100000" sheet="1" objects="1" scenarios="1"/>
  <phoneticPr fontId="3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65"/>
  <sheetViews>
    <sheetView zoomScaleNormal="100" zoomScaleSheetLayoutView="100" workbookViewId="0">
      <selection activeCell="B2" sqref="B2"/>
    </sheetView>
  </sheetViews>
  <sheetFormatPr defaultRowHeight="13.2" x14ac:dyDescent="0.2"/>
  <cols>
    <col min="3" max="3" width="29.21875" customWidth="1"/>
    <col min="4" max="4" width="21" customWidth="1"/>
    <col min="5" max="5" width="23.109375" customWidth="1"/>
    <col min="7" max="7" width="10.109375" customWidth="1"/>
  </cols>
  <sheetData>
    <row r="2" spans="2:9" ht="39" customHeight="1" x14ac:dyDescent="0.2">
      <c r="B2" s="4" t="s">
        <v>141</v>
      </c>
      <c r="C2" s="4" t="s">
        <v>117</v>
      </c>
      <c r="D2" s="5" t="s">
        <v>140</v>
      </c>
      <c r="E2" s="4" t="s">
        <v>118</v>
      </c>
      <c r="F2" s="171" t="s">
        <v>326</v>
      </c>
      <c r="G2" s="4" t="s">
        <v>32</v>
      </c>
      <c r="H2" s="1" t="s">
        <v>221</v>
      </c>
      <c r="I2" s="1"/>
    </row>
    <row r="3" spans="2:9" x14ac:dyDescent="0.2">
      <c r="B3" s="6">
        <v>1</v>
      </c>
      <c r="C3" s="6" t="s">
        <v>60</v>
      </c>
      <c r="D3" s="6" t="s">
        <v>39</v>
      </c>
      <c r="E3" s="6" t="s">
        <v>55</v>
      </c>
      <c r="F3" s="1" t="s">
        <v>5</v>
      </c>
      <c r="G3" s="6" t="s">
        <v>33</v>
      </c>
      <c r="H3" s="1" t="s">
        <v>222</v>
      </c>
      <c r="I3" s="1">
        <v>2</v>
      </c>
    </row>
    <row r="4" spans="2:9" x14ac:dyDescent="0.2">
      <c r="B4" s="6">
        <v>2</v>
      </c>
      <c r="C4" s="6" t="s">
        <v>61</v>
      </c>
      <c r="D4" s="6" t="s">
        <v>39</v>
      </c>
      <c r="E4" s="6" t="s">
        <v>55</v>
      </c>
      <c r="F4" s="1" t="s">
        <v>5</v>
      </c>
      <c r="G4" s="6" t="s">
        <v>34</v>
      </c>
      <c r="H4" s="1" t="s">
        <v>223</v>
      </c>
      <c r="I4" s="1">
        <v>3</v>
      </c>
    </row>
    <row r="5" spans="2:9" x14ac:dyDescent="0.2">
      <c r="B5" s="6">
        <v>3</v>
      </c>
      <c r="C5" s="6" t="s">
        <v>62</v>
      </c>
      <c r="D5" s="6" t="s">
        <v>40</v>
      </c>
      <c r="E5" s="6" t="s">
        <v>55</v>
      </c>
      <c r="F5" s="1" t="s">
        <v>5</v>
      </c>
      <c r="G5" s="6" t="s">
        <v>5</v>
      </c>
      <c r="H5" s="1" t="s">
        <v>223</v>
      </c>
      <c r="I5" s="1">
        <v>3</v>
      </c>
    </row>
    <row r="6" spans="2:9" x14ac:dyDescent="0.2">
      <c r="B6" s="6">
        <v>4</v>
      </c>
      <c r="C6" s="6" t="s">
        <v>63</v>
      </c>
      <c r="D6" s="6" t="s">
        <v>40</v>
      </c>
      <c r="E6" s="6" t="s">
        <v>55</v>
      </c>
      <c r="F6" s="1" t="s">
        <v>5</v>
      </c>
      <c r="G6" s="6" t="s">
        <v>35</v>
      </c>
      <c r="H6" s="1" t="s">
        <v>224</v>
      </c>
      <c r="I6" s="1">
        <v>4</v>
      </c>
    </row>
    <row r="7" spans="2:9" x14ac:dyDescent="0.2">
      <c r="B7" s="6">
        <v>5</v>
      </c>
      <c r="C7" s="6" t="s">
        <v>64</v>
      </c>
      <c r="D7" s="6" t="s">
        <v>40</v>
      </c>
      <c r="E7" s="6" t="s">
        <v>55</v>
      </c>
      <c r="F7" s="1" t="s">
        <v>5</v>
      </c>
      <c r="G7" s="6" t="s">
        <v>29</v>
      </c>
      <c r="H7" s="1"/>
      <c r="I7" s="1"/>
    </row>
    <row r="8" spans="2:9" x14ac:dyDescent="0.2">
      <c r="B8" s="6">
        <v>6</v>
      </c>
      <c r="C8" s="6" t="s">
        <v>65</v>
      </c>
      <c r="D8" s="6" t="s">
        <v>41</v>
      </c>
      <c r="E8" s="6" t="s">
        <v>55</v>
      </c>
      <c r="F8" s="1" t="s">
        <v>5</v>
      </c>
    </row>
    <row r="9" spans="2:9" x14ac:dyDescent="0.2">
      <c r="B9" s="6">
        <v>7</v>
      </c>
      <c r="C9" s="6" t="s">
        <v>66</v>
      </c>
      <c r="D9" s="6" t="s">
        <v>41</v>
      </c>
      <c r="E9" s="6" t="s">
        <v>55</v>
      </c>
      <c r="F9" s="1" t="s">
        <v>5</v>
      </c>
    </row>
    <row r="10" spans="2:9" x14ac:dyDescent="0.2">
      <c r="B10" s="6">
        <v>8</v>
      </c>
      <c r="C10" s="6" t="s">
        <v>67</v>
      </c>
      <c r="D10" s="6" t="s">
        <v>41</v>
      </c>
      <c r="E10" s="6" t="s">
        <v>55</v>
      </c>
      <c r="F10" s="1" t="s">
        <v>5</v>
      </c>
    </row>
    <row r="11" spans="2:9" x14ac:dyDescent="0.2">
      <c r="B11" s="6">
        <v>9</v>
      </c>
      <c r="C11" s="6" t="s">
        <v>68</v>
      </c>
      <c r="D11" s="6" t="s">
        <v>47</v>
      </c>
      <c r="E11" s="6" t="s">
        <v>42</v>
      </c>
      <c r="F11" s="1" t="s">
        <v>5</v>
      </c>
    </row>
    <row r="12" spans="2:9" x14ac:dyDescent="0.2">
      <c r="B12" s="6">
        <v>10</v>
      </c>
      <c r="C12" s="6" t="s">
        <v>69</v>
      </c>
      <c r="D12" s="6" t="s">
        <v>43</v>
      </c>
      <c r="E12" s="6" t="s">
        <v>42</v>
      </c>
      <c r="F12" s="1" t="s">
        <v>5</v>
      </c>
    </row>
    <row r="13" spans="2:9" x14ac:dyDescent="0.2">
      <c r="B13" s="6">
        <v>11</v>
      </c>
      <c r="C13" s="6" t="s">
        <v>70</v>
      </c>
      <c r="D13" s="6" t="s">
        <v>43</v>
      </c>
      <c r="E13" s="6" t="s">
        <v>42</v>
      </c>
      <c r="F13" s="1" t="s">
        <v>5</v>
      </c>
    </row>
    <row r="14" spans="2:9" x14ac:dyDescent="0.2">
      <c r="B14" s="6">
        <v>12</v>
      </c>
      <c r="C14" s="6" t="s">
        <v>71</v>
      </c>
      <c r="D14" s="6" t="s">
        <v>43</v>
      </c>
      <c r="E14" s="6" t="s">
        <v>42</v>
      </c>
      <c r="F14" s="1" t="s">
        <v>5</v>
      </c>
    </row>
    <row r="15" spans="2:9" x14ac:dyDescent="0.2">
      <c r="B15" s="6">
        <v>13</v>
      </c>
      <c r="C15" s="6" t="s">
        <v>72</v>
      </c>
      <c r="D15" s="6" t="s">
        <v>44</v>
      </c>
      <c r="E15" s="6" t="s">
        <v>42</v>
      </c>
      <c r="F15" s="1" t="s">
        <v>5</v>
      </c>
    </row>
    <row r="16" spans="2:9" x14ac:dyDescent="0.2">
      <c r="B16" s="6">
        <v>14</v>
      </c>
      <c r="C16" s="6" t="s">
        <v>73</v>
      </c>
      <c r="D16" s="6" t="s">
        <v>44</v>
      </c>
      <c r="E16" s="6" t="s">
        <v>42</v>
      </c>
      <c r="F16" s="1" t="s">
        <v>5</v>
      </c>
    </row>
    <row r="17" spans="2:6" x14ac:dyDescent="0.2">
      <c r="B17" s="6">
        <v>15</v>
      </c>
      <c r="C17" s="6" t="s">
        <v>74</v>
      </c>
      <c r="D17" s="6" t="s">
        <v>44</v>
      </c>
      <c r="E17" s="6" t="s">
        <v>42</v>
      </c>
      <c r="F17" s="1" t="s">
        <v>5</v>
      </c>
    </row>
    <row r="18" spans="2:6" x14ac:dyDescent="0.2">
      <c r="B18" s="6">
        <v>16</v>
      </c>
      <c r="C18" s="6" t="s">
        <v>75</v>
      </c>
      <c r="D18" s="6" t="s">
        <v>45</v>
      </c>
      <c r="E18" s="6" t="s">
        <v>42</v>
      </c>
      <c r="F18" s="1" t="s">
        <v>5</v>
      </c>
    </row>
    <row r="19" spans="2:6" x14ac:dyDescent="0.2">
      <c r="B19" s="6">
        <v>17</v>
      </c>
      <c r="C19" s="6" t="s">
        <v>76</v>
      </c>
      <c r="D19" s="6" t="s">
        <v>45</v>
      </c>
      <c r="E19" s="6" t="s">
        <v>42</v>
      </c>
      <c r="F19" s="1" t="s">
        <v>5</v>
      </c>
    </row>
    <row r="20" spans="2:6" x14ac:dyDescent="0.2">
      <c r="B20" s="6">
        <v>18</v>
      </c>
      <c r="C20" s="6" t="s">
        <v>77</v>
      </c>
      <c r="D20" s="6" t="s">
        <v>45</v>
      </c>
      <c r="E20" s="6" t="s">
        <v>42</v>
      </c>
      <c r="F20" s="1" t="s">
        <v>5</v>
      </c>
    </row>
    <row r="21" spans="2:6" x14ac:dyDescent="0.2">
      <c r="B21" s="6">
        <v>19</v>
      </c>
      <c r="C21" s="6" t="s">
        <v>78</v>
      </c>
      <c r="D21" s="6" t="s">
        <v>45</v>
      </c>
      <c r="E21" s="6" t="s">
        <v>42</v>
      </c>
      <c r="F21" s="1" t="s">
        <v>5</v>
      </c>
    </row>
    <row r="22" spans="2:6" x14ac:dyDescent="0.2">
      <c r="B22" s="6">
        <v>20</v>
      </c>
      <c r="C22" s="6" t="s">
        <v>79</v>
      </c>
      <c r="D22" s="6" t="s">
        <v>45</v>
      </c>
      <c r="E22" s="6" t="s">
        <v>42</v>
      </c>
      <c r="F22" s="1" t="s">
        <v>5</v>
      </c>
    </row>
    <row r="23" spans="2:6" x14ac:dyDescent="0.2">
      <c r="B23" s="6">
        <v>21</v>
      </c>
      <c r="C23" s="6" t="s">
        <v>80</v>
      </c>
      <c r="D23" s="6" t="s">
        <v>46</v>
      </c>
      <c r="E23" s="6" t="s">
        <v>56</v>
      </c>
      <c r="F23" s="1" t="s">
        <v>5</v>
      </c>
    </row>
    <row r="24" spans="2:6" x14ac:dyDescent="0.2">
      <c r="B24" s="6">
        <v>22</v>
      </c>
      <c r="C24" s="6" t="s">
        <v>81</v>
      </c>
      <c r="D24" s="6" t="s">
        <v>46</v>
      </c>
      <c r="E24" s="6" t="s">
        <v>56</v>
      </c>
      <c r="F24" s="1" t="s">
        <v>5</v>
      </c>
    </row>
    <row r="25" spans="2:6" x14ac:dyDescent="0.2">
      <c r="B25" s="6">
        <v>23</v>
      </c>
      <c r="C25" s="6" t="s">
        <v>82</v>
      </c>
      <c r="D25" s="6" t="s">
        <v>46</v>
      </c>
      <c r="E25" s="6" t="s">
        <v>56</v>
      </c>
      <c r="F25" s="1" t="s">
        <v>5</v>
      </c>
    </row>
    <row r="26" spans="2:6" x14ac:dyDescent="0.2">
      <c r="B26" s="6">
        <v>24</v>
      </c>
      <c r="C26" s="6" t="s">
        <v>83</v>
      </c>
      <c r="D26" s="6" t="s">
        <v>46</v>
      </c>
      <c r="E26" s="6" t="s">
        <v>56</v>
      </c>
      <c r="F26" s="1" t="s">
        <v>5</v>
      </c>
    </row>
    <row r="27" spans="2:6" x14ac:dyDescent="0.2">
      <c r="B27" s="6">
        <v>25</v>
      </c>
      <c r="C27" s="6" t="s">
        <v>84</v>
      </c>
      <c r="D27" s="6" t="s">
        <v>46</v>
      </c>
      <c r="E27" s="6" t="s">
        <v>56</v>
      </c>
      <c r="F27" s="1" t="s">
        <v>5</v>
      </c>
    </row>
    <row r="28" spans="2:6" x14ac:dyDescent="0.2">
      <c r="B28" s="6">
        <v>26</v>
      </c>
      <c r="C28" s="6" t="s">
        <v>85</v>
      </c>
      <c r="D28" s="6" t="s">
        <v>48</v>
      </c>
      <c r="E28" s="6" t="s">
        <v>56</v>
      </c>
      <c r="F28" s="1" t="s">
        <v>5</v>
      </c>
    </row>
    <row r="29" spans="2:6" x14ac:dyDescent="0.2">
      <c r="B29" s="6">
        <v>27</v>
      </c>
      <c r="C29" s="6" t="s">
        <v>86</v>
      </c>
      <c r="D29" s="6" t="s">
        <v>48</v>
      </c>
      <c r="E29" s="6" t="s">
        <v>56</v>
      </c>
      <c r="F29" s="1" t="s">
        <v>5</v>
      </c>
    </row>
    <row r="30" spans="2:6" x14ac:dyDescent="0.2">
      <c r="B30" s="6">
        <v>28</v>
      </c>
      <c r="C30" s="6" t="s">
        <v>87</v>
      </c>
      <c r="D30" s="6" t="s">
        <v>48</v>
      </c>
      <c r="E30" s="6" t="s">
        <v>56</v>
      </c>
      <c r="F30" s="1" t="s">
        <v>5</v>
      </c>
    </row>
    <row r="31" spans="2:6" x14ac:dyDescent="0.2">
      <c r="B31" s="6">
        <v>29</v>
      </c>
      <c r="C31" s="6" t="s">
        <v>88</v>
      </c>
      <c r="D31" s="6" t="s">
        <v>48</v>
      </c>
      <c r="E31" s="6" t="s">
        <v>56</v>
      </c>
      <c r="F31" s="1" t="s">
        <v>5</v>
      </c>
    </row>
    <row r="32" spans="2:6" x14ac:dyDescent="0.2">
      <c r="B32" s="6">
        <v>30</v>
      </c>
      <c r="C32" s="6" t="s">
        <v>89</v>
      </c>
      <c r="D32" s="6" t="s">
        <v>49</v>
      </c>
      <c r="E32" s="6" t="s">
        <v>57</v>
      </c>
      <c r="F32" s="1" t="s">
        <v>5</v>
      </c>
    </row>
    <row r="33" spans="2:6" x14ac:dyDescent="0.2">
      <c r="B33" s="6">
        <v>31</v>
      </c>
      <c r="C33" s="6" t="s">
        <v>90</v>
      </c>
      <c r="D33" s="6" t="s">
        <v>49</v>
      </c>
      <c r="E33" s="6" t="s">
        <v>57</v>
      </c>
      <c r="F33" s="1" t="s">
        <v>5</v>
      </c>
    </row>
    <row r="34" spans="2:6" x14ac:dyDescent="0.2">
      <c r="B34" s="6">
        <v>32</v>
      </c>
      <c r="C34" s="6" t="s">
        <v>91</v>
      </c>
      <c r="D34" s="6" t="s">
        <v>49</v>
      </c>
      <c r="E34" s="6" t="s">
        <v>57</v>
      </c>
      <c r="F34" s="1" t="s">
        <v>5</v>
      </c>
    </row>
    <row r="35" spans="2:6" x14ac:dyDescent="0.2">
      <c r="B35" s="6">
        <v>33</v>
      </c>
      <c r="C35" s="6" t="s">
        <v>92</v>
      </c>
      <c r="D35" s="6" t="s">
        <v>49</v>
      </c>
      <c r="E35" s="6" t="s">
        <v>57</v>
      </c>
      <c r="F35" s="1" t="s">
        <v>5</v>
      </c>
    </row>
    <row r="36" spans="2:6" x14ac:dyDescent="0.2">
      <c r="B36" s="6">
        <v>34</v>
      </c>
      <c r="C36" s="6" t="s">
        <v>93</v>
      </c>
      <c r="D36" s="6" t="s">
        <v>50</v>
      </c>
      <c r="E36" s="6" t="s">
        <v>57</v>
      </c>
      <c r="F36" s="1" t="s">
        <v>5</v>
      </c>
    </row>
    <row r="37" spans="2:6" x14ac:dyDescent="0.2">
      <c r="B37" s="6">
        <v>35</v>
      </c>
      <c r="C37" s="6" t="s">
        <v>94</v>
      </c>
      <c r="D37" s="6" t="s">
        <v>50</v>
      </c>
      <c r="E37" s="6" t="s">
        <v>57</v>
      </c>
      <c r="F37" s="1" t="s">
        <v>5</v>
      </c>
    </row>
    <row r="38" spans="2:6" x14ac:dyDescent="0.2">
      <c r="B38" s="6">
        <v>36</v>
      </c>
      <c r="C38" s="6" t="s">
        <v>95</v>
      </c>
      <c r="D38" s="6" t="s">
        <v>50</v>
      </c>
      <c r="E38" s="6" t="s">
        <v>57</v>
      </c>
      <c r="F38" s="1" t="s">
        <v>5</v>
      </c>
    </row>
    <row r="39" spans="2:6" x14ac:dyDescent="0.2">
      <c r="B39" s="6">
        <v>37</v>
      </c>
      <c r="C39" s="6" t="s">
        <v>96</v>
      </c>
      <c r="D39" s="6" t="s">
        <v>50</v>
      </c>
      <c r="E39" s="6" t="s">
        <v>57</v>
      </c>
      <c r="F39" s="1" t="s">
        <v>5</v>
      </c>
    </row>
    <row r="40" spans="2:6" x14ac:dyDescent="0.2">
      <c r="B40" s="6">
        <v>38</v>
      </c>
      <c r="C40" s="6" t="s">
        <v>21</v>
      </c>
      <c r="D40" s="6" t="s">
        <v>22</v>
      </c>
      <c r="E40" s="6" t="s">
        <v>23</v>
      </c>
      <c r="F40" s="1" t="s">
        <v>5</v>
      </c>
    </row>
    <row r="41" spans="2:6" x14ac:dyDescent="0.2">
      <c r="B41" s="6">
        <v>39</v>
      </c>
      <c r="C41" s="6" t="s">
        <v>101</v>
      </c>
      <c r="D41" s="6" t="s">
        <v>22</v>
      </c>
      <c r="E41" s="6" t="s">
        <v>23</v>
      </c>
      <c r="F41" s="1" t="s">
        <v>5</v>
      </c>
    </row>
    <row r="42" spans="2:6" x14ac:dyDescent="0.2">
      <c r="B42" s="6">
        <v>40</v>
      </c>
      <c r="C42" s="6" t="s">
        <v>28</v>
      </c>
      <c r="D42" s="6" t="s">
        <v>22</v>
      </c>
      <c r="E42" s="6" t="s">
        <v>23</v>
      </c>
      <c r="F42" s="1" t="s">
        <v>5</v>
      </c>
    </row>
    <row r="43" spans="2:6" x14ac:dyDescent="0.2">
      <c r="B43" s="6">
        <v>41</v>
      </c>
      <c r="C43" s="6" t="s">
        <v>30</v>
      </c>
      <c r="D43" s="6" t="s">
        <v>26</v>
      </c>
      <c r="E43" s="6" t="s">
        <v>23</v>
      </c>
      <c r="F43" s="1" t="s">
        <v>5</v>
      </c>
    </row>
    <row r="44" spans="2:6" x14ac:dyDescent="0.2">
      <c r="B44" s="6">
        <v>42</v>
      </c>
      <c r="C44" s="6" t="s">
        <v>31</v>
      </c>
      <c r="D44" s="6" t="s">
        <v>26</v>
      </c>
      <c r="E44" s="6" t="s">
        <v>23</v>
      </c>
      <c r="F44" s="1" t="s">
        <v>5</v>
      </c>
    </row>
    <row r="45" spans="2:6" x14ac:dyDescent="0.2">
      <c r="B45" s="6">
        <v>43</v>
      </c>
      <c r="C45" s="6" t="s">
        <v>102</v>
      </c>
      <c r="D45" s="6" t="s">
        <v>26</v>
      </c>
      <c r="E45" s="6" t="s">
        <v>23</v>
      </c>
      <c r="F45" s="1" t="s">
        <v>5</v>
      </c>
    </row>
    <row r="46" spans="2:6" x14ac:dyDescent="0.2">
      <c r="B46" s="6">
        <v>44</v>
      </c>
      <c r="C46" s="6" t="s">
        <v>97</v>
      </c>
      <c r="D46" s="6" t="s">
        <v>51</v>
      </c>
      <c r="E46" s="6" t="s">
        <v>27</v>
      </c>
      <c r="F46" s="1" t="s">
        <v>5</v>
      </c>
    </row>
    <row r="47" spans="2:6" x14ac:dyDescent="0.2">
      <c r="B47" s="6">
        <v>45</v>
      </c>
      <c r="C47" s="6" t="s">
        <v>99</v>
      </c>
      <c r="D47" s="6" t="s">
        <v>51</v>
      </c>
      <c r="E47" s="6" t="s">
        <v>27</v>
      </c>
      <c r="F47" s="1" t="s">
        <v>5</v>
      </c>
    </row>
    <row r="48" spans="2:6" x14ac:dyDescent="0.2">
      <c r="B48" s="6">
        <v>46</v>
      </c>
      <c r="C48" s="6" t="s">
        <v>100</v>
      </c>
      <c r="D48" s="6" t="s">
        <v>52</v>
      </c>
      <c r="E48" s="6" t="s">
        <v>27</v>
      </c>
      <c r="F48" s="1" t="s">
        <v>5</v>
      </c>
    </row>
    <row r="49" spans="2:6" x14ac:dyDescent="0.2">
      <c r="B49" s="6">
        <v>47</v>
      </c>
      <c r="C49" s="6" t="s">
        <v>98</v>
      </c>
      <c r="D49" s="6" t="s">
        <v>52</v>
      </c>
      <c r="E49" s="6" t="s">
        <v>27</v>
      </c>
      <c r="F49" s="1" t="s">
        <v>5</v>
      </c>
    </row>
    <row r="50" spans="2:6" x14ac:dyDescent="0.2">
      <c r="B50" s="6">
        <v>48</v>
      </c>
      <c r="C50" s="6" t="s">
        <v>103</v>
      </c>
      <c r="D50" s="6" t="s">
        <v>52</v>
      </c>
      <c r="E50" s="6" t="s">
        <v>27</v>
      </c>
      <c r="F50" s="1" t="s">
        <v>5</v>
      </c>
    </row>
    <row r="51" spans="2:6" x14ac:dyDescent="0.2">
      <c r="B51" s="6">
        <v>49</v>
      </c>
      <c r="C51" s="6" t="s">
        <v>104</v>
      </c>
      <c r="D51" s="6" t="s">
        <v>53</v>
      </c>
      <c r="E51" s="6" t="s">
        <v>58</v>
      </c>
      <c r="F51" s="1" t="s">
        <v>5</v>
      </c>
    </row>
    <row r="52" spans="2:6" x14ac:dyDescent="0.2">
      <c r="B52" s="6">
        <v>50</v>
      </c>
      <c r="C52" s="6" t="s">
        <v>105</v>
      </c>
      <c r="D52" s="6" t="s">
        <v>53</v>
      </c>
      <c r="E52" s="6" t="s">
        <v>58</v>
      </c>
      <c r="F52" s="1" t="s">
        <v>5</v>
      </c>
    </row>
    <row r="53" spans="2:6" x14ac:dyDescent="0.2">
      <c r="B53" s="6">
        <v>51</v>
      </c>
      <c r="C53" s="6" t="s">
        <v>106</v>
      </c>
      <c r="D53" s="6" t="s">
        <v>53</v>
      </c>
      <c r="E53" s="6" t="s">
        <v>58</v>
      </c>
      <c r="F53" s="1" t="s">
        <v>5</v>
      </c>
    </row>
    <row r="54" spans="2:6" x14ac:dyDescent="0.2">
      <c r="B54" s="6">
        <v>52</v>
      </c>
      <c r="C54" s="6" t="s">
        <v>107</v>
      </c>
      <c r="D54" s="6" t="s">
        <v>53</v>
      </c>
      <c r="E54" s="6" t="s">
        <v>58</v>
      </c>
      <c r="F54" s="1" t="s">
        <v>5</v>
      </c>
    </row>
    <row r="55" spans="2:6" x14ac:dyDescent="0.2">
      <c r="B55" s="6">
        <v>53</v>
      </c>
      <c r="C55" s="6" t="s">
        <v>108</v>
      </c>
      <c r="D55" s="6" t="s">
        <v>54</v>
      </c>
      <c r="E55" s="6" t="s">
        <v>58</v>
      </c>
      <c r="F55" s="1" t="s">
        <v>5</v>
      </c>
    </row>
    <row r="56" spans="2:6" x14ac:dyDescent="0.2">
      <c r="B56" s="6">
        <v>54</v>
      </c>
      <c r="C56" s="6" t="s">
        <v>109</v>
      </c>
      <c r="D56" s="6" t="s">
        <v>54</v>
      </c>
      <c r="E56" s="6" t="s">
        <v>58</v>
      </c>
      <c r="F56" s="1" t="s">
        <v>5</v>
      </c>
    </row>
    <row r="57" spans="2:6" x14ac:dyDescent="0.2">
      <c r="B57" s="6">
        <v>55</v>
      </c>
      <c r="C57" s="6" t="s">
        <v>110</v>
      </c>
      <c r="D57" s="6" t="s">
        <v>54</v>
      </c>
      <c r="E57" s="6" t="s">
        <v>58</v>
      </c>
      <c r="F57" s="1" t="s">
        <v>5</v>
      </c>
    </row>
    <row r="58" spans="2:6" x14ac:dyDescent="0.2">
      <c r="B58" s="6">
        <v>56</v>
      </c>
      <c r="C58" s="6" t="s">
        <v>111</v>
      </c>
      <c r="D58" s="6" t="s">
        <v>54</v>
      </c>
      <c r="E58" s="6" t="s">
        <v>58</v>
      </c>
      <c r="F58" s="1" t="s">
        <v>5</v>
      </c>
    </row>
    <row r="59" spans="2:6" x14ac:dyDescent="0.2">
      <c r="B59" s="6">
        <v>57</v>
      </c>
      <c r="C59" s="6" t="s">
        <v>112</v>
      </c>
      <c r="D59" s="6" t="s">
        <v>54</v>
      </c>
      <c r="E59" s="6" t="s">
        <v>58</v>
      </c>
      <c r="F59" s="1" t="s">
        <v>5</v>
      </c>
    </row>
    <row r="60" spans="2:6" x14ac:dyDescent="0.2">
      <c r="B60" s="6">
        <v>58</v>
      </c>
      <c r="C60" s="6" t="s">
        <v>113</v>
      </c>
      <c r="D60" s="6" t="s">
        <v>54</v>
      </c>
      <c r="E60" s="6" t="s">
        <v>58</v>
      </c>
      <c r="F60" s="1" t="s">
        <v>5</v>
      </c>
    </row>
    <row r="61" spans="2:6" x14ac:dyDescent="0.2">
      <c r="B61" s="6">
        <v>59</v>
      </c>
      <c r="C61" s="6" t="s">
        <v>114</v>
      </c>
      <c r="D61" s="6" t="s">
        <v>54</v>
      </c>
      <c r="E61" s="6" t="s">
        <v>58</v>
      </c>
      <c r="F61" s="1" t="s">
        <v>5</v>
      </c>
    </row>
    <row r="62" spans="2:6" x14ac:dyDescent="0.2">
      <c r="B62" s="6">
        <v>60</v>
      </c>
      <c r="C62" s="6" t="s">
        <v>115</v>
      </c>
      <c r="D62" s="6" t="s">
        <v>54</v>
      </c>
      <c r="E62" s="6" t="s">
        <v>58</v>
      </c>
      <c r="F62" s="1" t="s">
        <v>5</v>
      </c>
    </row>
    <row r="63" spans="2:6" x14ac:dyDescent="0.2">
      <c r="B63" s="6">
        <v>61</v>
      </c>
      <c r="C63" s="6" t="s">
        <v>116</v>
      </c>
      <c r="D63" s="6" t="s">
        <v>59</v>
      </c>
      <c r="E63" s="6" t="s">
        <v>59</v>
      </c>
      <c r="F63" s="1" t="s">
        <v>5</v>
      </c>
    </row>
    <row r="64" spans="2:6" x14ac:dyDescent="0.2">
      <c r="B64" s="6">
        <v>62</v>
      </c>
      <c r="C64" s="1" t="s">
        <v>139</v>
      </c>
      <c r="D64" s="1" t="s">
        <v>139</v>
      </c>
      <c r="E64" s="1" t="s">
        <v>139</v>
      </c>
      <c r="F64" s="1" t="s">
        <v>327</v>
      </c>
    </row>
    <row r="65" spans="2:6" x14ac:dyDescent="0.2">
      <c r="B65" s="1"/>
      <c r="C65" s="1" t="s">
        <v>142</v>
      </c>
      <c r="D65" s="1" t="s">
        <v>142</v>
      </c>
      <c r="E65" s="1" t="s">
        <v>142</v>
      </c>
      <c r="F65" s="1" t="s">
        <v>142</v>
      </c>
    </row>
  </sheetData>
  <sheetProtection password="F450" sheet="1" objects="1" scenarios="1"/>
  <phoneticPr fontId="36"/>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1.基本データ(このシートは削除しないこと！)</vt:lpstr>
      <vt:lpstr>2.様式第1号、第6～8号(標準型)</vt:lpstr>
      <vt:lpstr>リスト</vt:lpstr>
      <vt:lpstr>リスト2</vt:lpstr>
      <vt:lpstr>'1.基本データ(このシートは削除しないこと！)'!Print_Area</vt:lpstr>
      <vt:lpstr>'2.様式第1号、第6～8号(標準型)'!Print_Area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様式第６号（第６条関係）</dc:title>
  <dc:creator>野口 文孝</dc:creator>
  <cp:lastModifiedBy>横井 智成</cp:lastModifiedBy>
  <cp:lastPrinted>2024-04-14T23:38:07Z</cp:lastPrinted>
  <dcterms:created xsi:type="dcterms:W3CDTF">2018-06-11T09:00:18Z</dcterms:created>
  <dcterms:modified xsi:type="dcterms:W3CDTF">2025-07-29T06:10:59Z</dcterms:modified>
</cp:coreProperties>
</file>