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〇～（国庫）\01 発議用\交付要綱（案）\施行用（黒字）\別紙様式１～１０\"/>
    </mc:Choice>
  </mc:AlternateContent>
  <xr:revisionPtr revIDLastSave="0" documentId="13_ncr:1_{44203287-C39B-4D21-BE95-57C0A45A5D7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１" sheetId="31" r:id="rId1"/>
    <sheet name="記載例" sheetId="33" r:id="rId2"/>
    <sheet name="Sheet1" sheetId="20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記載例!$A$1:$I$61</definedName>
    <definedName name="_xlnm.Print_Area" localSheetId="0">別紙様式１!$A$1:$I$61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31" l="1"/>
  <c r="K18" i="31" s="1"/>
  <c r="L18" i="31" s="1"/>
  <c r="D57" i="33"/>
  <c r="H50" i="33"/>
  <c r="F49" i="33"/>
  <c r="G49" i="33" s="1"/>
  <c r="I49" i="33" s="1"/>
  <c r="E49" i="33"/>
  <c r="F48" i="33"/>
  <c r="E48" i="33"/>
  <c r="G48" i="33" s="1"/>
  <c r="I48" i="33" s="1"/>
  <c r="F47" i="33"/>
  <c r="E47" i="33"/>
  <c r="F46" i="33"/>
  <c r="E46" i="33"/>
  <c r="F45" i="33"/>
  <c r="E45" i="33"/>
  <c r="F33" i="33"/>
  <c r="F32" i="33"/>
  <c r="F31" i="33"/>
  <c r="F30" i="33"/>
  <c r="F29" i="33"/>
  <c r="C24" i="33"/>
  <c r="H18" i="33"/>
  <c r="J17" i="33"/>
  <c r="K17" i="33" s="1"/>
  <c r="G17" i="33"/>
  <c r="I17" i="33" s="1"/>
  <c r="F17" i="33"/>
  <c r="E17" i="33"/>
  <c r="J16" i="33"/>
  <c r="K16" i="33" s="1"/>
  <c r="G16" i="33"/>
  <c r="I16" i="33" s="1"/>
  <c r="F16" i="33"/>
  <c r="E16" i="33"/>
  <c r="K15" i="33"/>
  <c r="J15" i="33"/>
  <c r="F15" i="33"/>
  <c r="E15" i="33"/>
  <c r="G15" i="33" s="1"/>
  <c r="I15" i="33" s="1"/>
  <c r="J14" i="33"/>
  <c r="K14" i="33" s="1"/>
  <c r="F14" i="33"/>
  <c r="E14" i="33"/>
  <c r="F13" i="33"/>
  <c r="J13" i="33" s="1"/>
  <c r="K13" i="33" s="1"/>
  <c r="E13" i="33"/>
  <c r="G13" i="33" s="1"/>
  <c r="I13" i="33" s="1"/>
  <c r="K14" i="31"/>
  <c r="K15" i="31"/>
  <c r="K16" i="31"/>
  <c r="K17" i="31"/>
  <c r="J18" i="31"/>
  <c r="J13" i="31"/>
  <c r="J17" i="31"/>
  <c r="J16" i="31"/>
  <c r="J15" i="31"/>
  <c r="J14" i="31"/>
  <c r="F14" i="31"/>
  <c r="F15" i="31"/>
  <c r="F16" i="31"/>
  <c r="F17" i="31"/>
  <c r="F13" i="31"/>
  <c r="D57" i="31"/>
  <c r="H50" i="31"/>
  <c r="F49" i="31"/>
  <c r="E49" i="31"/>
  <c r="F48" i="31"/>
  <c r="E48" i="31"/>
  <c r="F47" i="31"/>
  <c r="G47" i="31" s="1"/>
  <c r="I47" i="31" s="1"/>
  <c r="E47" i="31"/>
  <c r="F46" i="31"/>
  <c r="E46" i="31"/>
  <c r="F45" i="31"/>
  <c r="E45" i="31"/>
  <c r="F33" i="31"/>
  <c r="F32" i="31"/>
  <c r="F31" i="31"/>
  <c r="F30" i="31"/>
  <c r="F29" i="31"/>
  <c r="C24" i="31"/>
  <c r="H18" i="31"/>
  <c r="E17" i="31"/>
  <c r="E16" i="31"/>
  <c r="E15" i="31"/>
  <c r="E14" i="31"/>
  <c r="E13" i="31"/>
  <c r="G47" i="33" l="1"/>
  <c r="I47" i="33" s="1"/>
  <c r="G46" i="33"/>
  <c r="I46" i="33" s="1"/>
  <c r="G45" i="33"/>
  <c r="F34" i="33"/>
  <c r="H34" i="33" s="1"/>
  <c r="J34" i="33" s="1"/>
  <c r="G14" i="33"/>
  <c r="I14" i="33" s="1"/>
  <c r="I18" i="33" s="1"/>
  <c r="K18" i="33"/>
  <c r="J18" i="33"/>
  <c r="L18" i="33" s="1"/>
  <c r="G15" i="31"/>
  <c r="I15" i="31" s="1"/>
  <c r="G13" i="31"/>
  <c r="I13" i="31" s="1"/>
  <c r="G49" i="31"/>
  <c r="I49" i="31" s="1"/>
  <c r="G45" i="31"/>
  <c r="G17" i="31"/>
  <c r="I17" i="31" s="1"/>
  <c r="G48" i="31"/>
  <c r="I48" i="31" s="1"/>
  <c r="G46" i="31"/>
  <c r="I46" i="31" s="1"/>
  <c r="F34" i="31"/>
  <c r="H34" i="31" s="1"/>
  <c r="G14" i="31"/>
  <c r="I14" i="31" s="1"/>
  <c r="G16" i="31"/>
  <c r="I16" i="31" s="1"/>
  <c r="B40" i="33" l="1"/>
  <c r="I45" i="33" s="1"/>
  <c r="I18" i="31"/>
  <c r="J34" i="31"/>
  <c r="I50" i="33" l="1"/>
  <c r="H57" i="33" s="1"/>
  <c r="J49" i="33"/>
  <c r="B40" i="31"/>
  <c r="I45" i="31" s="1"/>
  <c r="J49" i="31" l="1"/>
  <c r="I50" i="31"/>
  <c r="H57" i="3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B24" authorId="0" shapeId="0" xr:uid="{F642B3B3-F457-4DE4-9FAF-CDEB7A2BF7F7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B24" authorId="0" shapeId="0" xr:uid="{0064C40D-1CEC-4FAC-BD77-D1A042F003C5}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プルダウンメニューから選んでください</t>
        </r>
      </text>
    </comment>
  </commentList>
</comments>
</file>

<file path=xl/sharedStrings.xml><?xml version="1.0" encoding="utf-8"?>
<sst xmlns="http://schemas.openxmlformats.org/spreadsheetml/2006/main" count="189" uniqueCount="80">
  <si>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</si>
  <si>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</si>
  <si>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（E）</t>
    <phoneticPr fontId="2"/>
  </si>
  <si>
    <t>対象経費
（機器購入価格）</t>
    <rPh sb="0" eb="2">
      <t>タイショウ</t>
    </rPh>
    <rPh sb="2" eb="4">
      <t>ケイヒ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</si>
  <si>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</si>
  <si>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</si>
  <si>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</si>
  <si>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</si>
  <si>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</si>
  <si>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</si>
  <si>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</si>
  <si>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別紙様式１</t>
    <rPh sb="2" eb="4">
      <t>ヨウシキ</t>
    </rPh>
    <phoneticPr fontId="2"/>
  </si>
  <si>
    <t>介護テクノロジー導入支援経費所要額調書</t>
    <rPh sb="0" eb="2">
      <t>カイゴ</t>
    </rPh>
    <rPh sb="8" eb="10">
      <t>ドウニュウ</t>
    </rPh>
    <rPh sb="10" eb="12">
      <t>シエン</t>
    </rPh>
    <rPh sb="12" eb="14">
      <t>ケイヒ</t>
    </rPh>
    <rPh sb="14" eb="17">
      <t>ショヨウガク</t>
    </rPh>
    <rPh sb="17" eb="19">
      <t>チョウショ</t>
    </rPh>
    <phoneticPr fontId="2"/>
  </si>
  <si>
    <t>機器名</t>
    <rPh sb="0" eb="3">
      <t>キキメイ</t>
    </rPh>
    <phoneticPr fontId="2"/>
  </si>
  <si>
    <t>（１）介護ロボット</t>
    <rPh sb="3" eb="5">
      <t>カイゴ</t>
    </rPh>
    <phoneticPr fontId="2"/>
  </si>
  <si>
    <t>（２）「介護業務支援」に該当する介護ソフト</t>
    <rPh sb="4" eb="6">
      <t>カイゴ</t>
    </rPh>
    <rPh sb="6" eb="8">
      <t>ギョウム</t>
    </rPh>
    <rPh sb="8" eb="10">
      <t>シエン</t>
    </rPh>
    <rPh sb="12" eb="14">
      <t>ガイトウ</t>
    </rPh>
    <rPh sb="16" eb="18">
      <t>カイゴ</t>
    </rPh>
    <phoneticPr fontId="2"/>
  </si>
  <si>
    <t>(G)</t>
    <phoneticPr fontId="2"/>
  </si>
  <si>
    <t>(H)</t>
    <phoneticPr fontId="2"/>
  </si>
  <si>
    <t>(I)</t>
    <phoneticPr fontId="2"/>
  </si>
  <si>
    <t>(J)</t>
    <phoneticPr fontId="2"/>
  </si>
  <si>
    <t>(K)</t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</si>
  <si>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</si>
  <si>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</si>
  <si>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(L)</t>
    <phoneticPr fontId="2"/>
  </si>
  <si>
    <t>（M）</t>
    <phoneticPr fontId="2"/>
  </si>
  <si>
    <t>①</t>
  </si>
  <si>
    <t>②</t>
  </si>
  <si>
    <t>種別</t>
    <rPh sb="0" eb="2">
      <t>シュベツ</t>
    </rPh>
    <phoneticPr fontId="2"/>
  </si>
  <si>
    <t>①</t>
    <phoneticPr fontId="2"/>
  </si>
  <si>
    <t>②</t>
    <phoneticPr fontId="2"/>
  </si>
  <si>
    <t>補助率を乗じて
得た額
（I）×3/4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</si>
  <si>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３１名以上</t>
  </si>
  <si>
    <t>職員数</t>
    <rPh sb="0" eb="2">
      <t>ショクイン</t>
    </rPh>
    <rPh sb="2" eb="3">
      <t>スウ</t>
    </rPh>
    <phoneticPr fontId="2"/>
  </si>
  <si>
    <t>１名以上１０名以下</t>
    <rPh sb="1" eb="2">
      <t>メイ</t>
    </rPh>
    <rPh sb="2" eb="4">
      <t>イジョウ</t>
    </rPh>
    <rPh sb="6" eb="7">
      <t>メイ</t>
    </rPh>
    <rPh sb="7" eb="9">
      <t>イカ</t>
    </rPh>
    <phoneticPr fontId="2"/>
  </si>
  <si>
    <t>１１名以上２０名以下</t>
    <rPh sb="2" eb="3">
      <t>メイ</t>
    </rPh>
    <rPh sb="3" eb="5">
      <t>イジョウ</t>
    </rPh>
    <rPh sb="7" eb="8">
      <t>メイ</t>
    </rPh>
    <rPh sb="8" eb="10">
      <t>イカ</t>
    </rPh>
    <phoneticPr fontId="2"/>
  </si>
  <si>
    <t>２１名以上３０名以下</t>
    <rPh sb="2" eb="3">
      <t>メイ</t>
    </rPh>
    <rPh sb="3" eb="5">
      <t>イジョウ</t>
    </rPh>
    <rPh sb="7" eb="8">
      <t>メイ</t>
    </rPh>
    <rPh sb="8" eb="10">
      <t>イカ</t>
    </rPh>
    <phoneticPr fontId="2"/>
  </si>
  <si>
    <t>３１名以上</t>
    <rPh sb="2" eb="3">
      <t>メイ</t>
    </rPh>
    <rPh sb="3" eb="5">
      <t>イジョウ</t>
    </rPh>
    <phoneticPr fontId="2"/>
  </si>
  <si>
    <t>☆☆☆☆</t>
    <phoneticPr fontId="2"/>
  </si>
  <si>
    <t>基準額合計</t>
    <rPh sb="0" eb="3">
      <t>キジュンガク</t>
    </rPh>
    <rPh sb="3" eb="5">
      <t>ゴウケイ</t>
    </rPh>
    <phoneticPr fontId="2"/>
  </si>
  <si>
    <t>基準額</t>
    <rPh sb="0" eb="3">
      <t>キジュンガク</t>
    </rPh>
    <phoneticPr fontId="2"/>
  </si>
  <si>
    <t>　　　　　　　　　種別
①：タブレット、PC等
②：その他（通信環境整備等）</t>
    <rPh sb="9" eb="11">
      <t>シュベツ</t>
    </rPh>
    <rPh sb="22" eb="23">
      <t>ナド</t>
    </rPh>
    <rPh sb="28" eb="29">
      <t>タ</t>
    </rPh>
    <rPh sb="30" eb="32">
      <t>ツウシン</t>
    </rPh>
    <rPh sb="32" eb="36">
      <t>カンキョウセイビ</t>
    </rPh>
    <rPh sb="36" eb="37">
      <t>ナド</t>
    </rPh>
    <phoneticPr fontId="2"/>
  </si>
  <si>
    <t>（３）上記（１）（２）と付帯して必要となる経費</t>
    <rPh sb="3" eb="5">
      <t>ジョウキ</t>
    </rPh>
    <rPh sb="12" eb="14">
      <t>フタイ</t>
    </rPh>
    <rPh sb="16" eb="18">
      <t>ヒツヨウ</t>
    </rPh>
    <rPh sb="21" eb="23">
      <t>ケイヒ</t>
    </rPh>
    <phoneticPr fontId="2"/>
  </si>
  <si>
    <t>-</t>
    <phoneticPr fontId="2"/>
  </si>
  <si>
    <t>（A）</t>
    <phoneticPr fontId="2"/>
  </si>
  <si>
    <t>（B）</t>
    <phoneticPr fontId="2"/>
  </si>
  <si>
    <t>(C)</t>
    <phoneticPr fontId="2"/>
  </si>
  <si>
    <t>（D）</t>
    <phoneticPr fontId="2"/>
  </si>
  <si>
    <t>(F)</t>
    <phoneticPr fontId="2"/>
  </si>
  <si>
    <t>補助金所要額
（E）×（F）</t>
    <rPh sb="0" eb="3">
      <t>ホジョキン</t>
    </rPh>
    <rPh sb="3" eb="5">
      <t>ショヨウ</t>
    </rPh>
    <rPh sb="5" eb="6">
      <t>ガク</t>
    </rPh>
    <phoneticPr fontId="2"/>
  </si>
  <si>
    <t>1台当たり申請額
※（C）と（D）の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</si>
  <si>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</si>
  <si>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補助金所要額
（H）と（J）の少ない額</t>
    <rPh sb="0" eb="3">
      <t>ホジョキン</t>
    </rPh>
    <rPh sb="3" eb="5">
      <t>ショヨウ</t>
    </rPh>
    <rPh sb="5" eb="6">
      <t>ガク</t>
    </rPh>
    <rPh sb="15" eb="16">
      <t>スク</t>
    </rPh>
    <rPh sb="18" eb="19">
      <t>ガク</t>
    </rPh>
    <phoneticPr fontId="2"/>
  </si>
  <si>
    <t>(N)</t>
    <phoneticPr fontId="2"/>
  </si>
  <si>
    <t>補助率を乗じて
得た額
（M）×3/4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</si>
  <si>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（O）</t>
    <phoneticPr fontId="2"/>
  </si>
  <si>
    <t>（P）</t>
    <phoneticPr fontId="2"/>
  </si>
  <si>
    <t>1台当たり申請額
※（N）と（O）の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</si>
  <si>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(Q)</t>
    <phoneticPr fontId="2"/>
  </si>
  <si>
    <t>(R)</t>
    <phoneticPr fontId="2"/>
  </si>
  <si>
    <t>補助金所要額
（P）×（Q）と(L)の少ない額</t>
    <rPh sb="0" eb="3">
      <t>ホジョキン</t>
    </rPh>
    <rPh sb="3" eb="5">
      <t>ショヨウ</t>
    </rPh>
    <rPh sb="5" eb="6">
      <t>ガク</t>
    </rPh>
    <rPh sb="19" eb="20">
      <t>スク</t>
    </rPh>
    <rPh sb="22" eb="23">
      <t>ガク</t>
    </rPh>
    <phoneticPr fontId="2"/>
  </si>
  <si>
    <t>(S)</t>
    <phoneticPr fontId="2"/>
  </si>
  <si>
    <t>補助金所要額計
(G)+(K)+(R)+(S)と（A)の少ない額</t>
    <rPh sb="0" eb="3">
      <t>ホジョキン</t>
    </rPh>
    <rPh sb="3" eb="6">
      <t>ショヨウガク</t>
    </rPh>
    <rPh sb="6" eb="7">
      <t>ケイ</t>
    </rPh>
    <phoneticPr fontId="2"/>
  </si>
  <si>
    <t>基準額(円）</t>
    <rPh sb="0" eb="2">
      <t>キジュン</t>
    </rPh>
    <rPh sb="2" eb="3">
      <t>ガク</t>
    </rPh>
    <rPh sb="4" eb="5">
      <t>エン</t>
    </rPh>
    <phoneticPr fontId="2"/>
  </si>
  <si>
    <t>基準額(円）</t>
    <rPh sb="0" eb="3">
      <t>キジュンガク</t>
    </rPh>
    <phoneticPr fontId="2"/>
  </si>
  <si>
    <t>基準額残</t>
    <rPh sb="0" eb="3">
      <t>キジュンガク</t>
    </rPh>
    <rPh sb="3" eb="4">
      <t>ザン</t>
    </rPh>
    <phoneticPr fontId="2"/>
  </si>
  <si>
    <t>基準額残</t>
    <rPh sb="0" eb="3">
      <t>キジュンガク</t>
    </rPh>
    <rPh sb="3" eb="4">
      <t>ノコ</t>
    </rPh>
    <phoneticPr fontId="2"/>
  </si>
  <si>
    <t>◇◇◇◇</t>
    <phoneticPr fontId="2"/>
  </si>
  <si>
    <t>◆◆◆◆</t>
    <phoneticPr fontId="2"/>
  </si>
  <si>
    <t>●●
××
△△
▲▲
■■</t>
  </si>
  <si>
    <t>（４）ケアプランデータ連携活用による加算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</si>
  <si>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③</t>
    <phoneticPr fontId="2"/>
  </si>
  <si>
    <t>　　　　　　　　　種別
①：介護ロボット（移乗支援、入浴支援、
②：別表第４で定める機器
③：介護ロボット（①、②以外）</t>
    <rPh sb="9" eb="11">
      <t>シュベツ</t>
    </rPh>
    <rPh sb="14" eb="16">
      <t>カイゴ</t>
    </rPh>
    <rPh sb="21" eb="23">
      <t>イジョウ</t>
    </rPh>
    <rPh sb="23" eb="25">
      <t>シエン</t>
    </rPh>
    <rPh sb="26" eb="28">
      <t>ニュウヨク</t>
    </rPh>
    <rPh sb="28" eb="30">
      <t>シエン</t>
    </rPh>
    <rPh sb="34" eb="36">
      <t>ベッピョウ</t>
    </rPh>
    <rPh sb="36" eb="37">
      <t>ダイ</t>
    </rPh>
    <rPh sb="39" eb="40">
      <t>サダ</t>
    </rPh>
    <rPh sb="42" eb="44">
      <t>キキ</t>
    </rPh>
    <rPh sb="47" eb="49">
      <t>カイゴ</t>
    </rPh>
    <rPh sb="57" eb="59">
      <t>イガイ</t>
    </rPh>
    <phoneticPr fontId="2"/>
  </si>
  <si>
    <t>●●●●</t>
    <phoneticPr fontId="2"/>
  </si>
  <si>
    <t>〇〇〇〇</t>
    <phoneticPr fontId="2"/>
  </si>
  <si>
    <t>△△△△</t>
    <phoneticPr fontId="2"/>
  </si>
  <si>
    <t>××××</t>
    <phoneticPr fontId="2"/>
  </si>
  <si>
    <t>▽▽▽▽</t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</si>
  <si>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rPh sb="5" eb="7">
      <t>シャカイ</t>
    </rPh>
    <rPh sb="7" eb="9">
      <t>フクシ</t>
    </rPh>
    <rPh sb="9" eb="11">
      <t>ホウジン</t>
    </rPh>
    <rPh sb="13" eb="14">
      <t>カイ</t>
    </rPh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</si>
  <si>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rPh sb="5" eb="7">
      <t>トクベツ</t>
    </rPh>
    <rPh sb="7" eb="9">
      <t>ヨウゴ</t>
    </rPh>
    <rPh sb="9" eb="11">
      <t>ロウジン</t>
    </rPh>
    <phoneticPr fontId="2"/>
  </si>
  <si>
    <t>所要額</t>
    <rPh sb="0" eb="2">
      <t>ショヨウ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</si>
</sst>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3" xfId="0" quotePrefix="1" applyNumberFormat="1" applyFont="1" applyBorder="1" applyAlignment="1">
      <alignment horizontal="right" vertical="center"/>
    </xf>
    <xf numFmtId="0" fontId="9" fillId="0" borderId="0" xfId="0" applyFont="1"/>
    <xf numFmtId="38" fontId="0" fillId="0" borderId="0" xfId="1" applyFont="1" applyAlignment="1"/>
    <xf numFmtId="38" fontId="5" fillId="2" borderId="1" xfId="1" applyFont="1" applyFill="1" applyBorder="1" applyAlignment="1">
      <alignment horizontal="right" vertical="center" wrapText="1"/>
    </xf>
    <xf numFmtId="38" fontId="5" fillId="2" borderId="7" xfId="0" applyNumberFormat="1" applyFont="1" applyFill="1" applyBorder="1" applyAlignment="1">
      <alignment horizontal="right" vertical="center"/>
    </xf>
    <xf numFmtId="38" fontId="11" fillId="0" borderId="1" xfId="1" applyFont="1" applyBorder="1" applyAlignment="1">
      <alignment horizontal="right" vertical="center" wrapText="1"/>
    </xf>
    <xf numFmtId="3" fontId="11" fillId="0" borderId="3" xfId="0" quotePrefix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2" borderId="5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5" fillId="2" borderId="22" xfId="0" applyFon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righ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5" fillId="0" borderId="0" xfId="1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 wrapText="1"/>
    </xf>
    <xf numFmtId="38" fontId="5" fillId="2" borderId="32" xfId="1" applyFont="1" applyFill="1" applyBorder="1" applyAlignment="1">
      <alignment horizontal="right" vertical="center" wrapText="1"/>
    </xf>
    <xf numFmtId="38" fontId="5" fillId="2" borderId="22" xfId="1" applyFont="1" applyFill="1" applyBorder="1" applyAlignment="1">
      <alignment horizontal="right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28" xfId="0" applyFont="1" applyBorder="1"/>
    <xf numFmtId="0" fontId="5" fillId="0" borderId="4" xfId="0" applyFont="1" applyBorder="1"/>
    <xf numFmtId="0" fontId="11" fillId="0" borderId="2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38" fontId="5" fillId="0" borderId="0" xfId="0" applyNumberFormat="1" applyFont="1"/>
    <xf numFmtId="0" fontId="5" fillId="0" borderId="38" xfId="0" applyFont="1" applyBorder="1" applyAlignment="1">
      <alignment horizontal="center" vertical="center"/>
    </xf>
    <xf numFmtId="38" fontId="5" fillId="2" borderId="39" xfId="0" applyNumberFormat="1" applyFont="1" applyFill="1" applyBorder="1" applyAlignment="1">
      <alignment vertical="center"/>
    </xf>
    <xf numFmtId="38" fontId="5" fillId="2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8" fontId="5" fillId="2" borderId="32" xfId="1" applyFont="1" applyFill="1" applyBorder="1" applyAlignment="1">
      <alignment horizontal="right" vertical="center"/>
    </xf>
    <xf numFmtId="38" fontId="5" fillId="0" borderId="43" xfId="0" applyNumberFormat="1" applyFont="1" applyBorder="1" applyAlignment="1">
      <alignment vertical="center"/>
    </xf>
    <xf numFmtId="38" fontId="5" fillId="0" borderId="3" xfId="0" applyNumberFormat="1" applyFont="1" applyBorder="1" applyAlignment="1">
      <alignment horizontal="right" vertical="center"/>
    </xf>
    <xf numFmtId="38" fontId="11" fillId="0" borderId="39" xfId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2" borderId="11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44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8" fontId="5" fillId="2" borderId="21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5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5" fillId="0" borderId="14" xfId="0" applyFont="1" applyBorder="1" applyAlignment="1">
      <alignment horizontal="right"/>
    </xf>
    <xf numFmtId="0" fontId="5" fillId="0" borderId="3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12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21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right"/>
    </xf>
    <xf numFmtId="0" fontId="5" fillId="0" borderId="22" xfId="0" applyFont="1" applyBorder="1" applyAlignment="1">
      <alignment horizontal="right"/>
    </xf>
    <xf numFmtId="38" fontId="5" fillId="2" borderId="41" xfId="1" quotePrefix="1" applyFont="1" applyFill="1" applyBorder="1" applyAlignment="1">
      <alignment horizontal="center" vertical="center"/>
    </xf>
    <xf numFmtId="38" fontId="5" fillId="2" borderId="25" xfId="1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11" fillId="0" borderId="2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11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4" fillId="0" borderId="3" xfId="0" applyFont="1" applyBorder="1"/>
    <xf numFmtId="38" fontId="5" fillId="0" borderId="0" xfId="1" applyFont="1" applyAlignment="1"/>
    <xf numFmtId="38" fontId="14" fillId="0" borderId="3" xfId="1" applyFont="1" applyBorder="1" applyAlignment="1">
      <alignment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BDB6-08C9-43A1-A66F-220E00F9ECB0}">
  <sheetPr>
    <tabColor rgb="FF002060"/>
    <pageSetUpPr fitToPage="1"/>
  </sheetPr>
  <dimension ref="B2:L60"/>
  <sheetViews>
    <sheetView showGridLines="0" showZeros="0" tabSelected="1" view="pageBreakPreview" zoomScaleNormal="100" zoomScaleSheetLayoutView="100" workbookViewId="0">
      <selection activeCell="K14" sqref="K14"/>
    </sheetView>
  </sheetViews>
  <sheetFormatPr defaultColWidth="9" defaultRowHeight="13.2"/>
  <cols>
    <col min="1" max="1" width="9" style="8"/>
    <col min="2" max="2" width="46.21875" style="3" customWidth="1"/>
    <col min="3" max="3" width="27.77734375" style="3" customWidth="1"/>
    <col min="4" max="4" width="22.109375" style="3" customWidth="1"/>
    <col min="5" max="7" width="19.6640625" style="3" customWidth="1"/>
    <col min="8" max="8" width="13.77734375" style="3" customWidth="1"/>
    <col min="9" max="9" width="23.21875" style="3" customWidth="1"/>
    <col min="10" max="10" width="15" style="3" customWidth="1"/>
    <col min="11" max="11" width="11.6640625" style="8" bestFit="1" customWidth="1"/>
    <col min="12" max="16384" width="9" style="8"/>
  </cols>
  <sheetData>
    <row r="2" spans="2:11" ht="18.75" customHeight="1">
      <c r="B2" s="1" t="s">
        <v>11</v>
      </c>
      <c r="C2" s="1"/>
      <c r="D2" s="2"/>
      <c r="K2" s="3"/>
    </row>
    <row r="3" spans="2:11" ht="30" customHeight="1" thickBot="1">
      <c r="B3" s="131" t="s">
        <v>12</v>
      </c>
      <c r="C3" s="131"/>
      <c r="D3" s="131"/>
      <c r="E3" s="131"/>
      <c r="F3" s="131"/>
      <c r="G3" s="131"/>
      <c r="H3" s="131"/>
      <c r="I3" s="131"/>
      <c r="J3" s="4"/>
      <c r="K3" s="4"/>
    </row>
    <row r="4" spans="2:11" ht="19.5" customHeight="1">
      <c r="B4" s="38" t="s">
        <v>4</v>
      </c>
      <c r="C4" s="5"/>
      <c r="D4" s="5"/>
      <c r="E4" s="5"/>
      <c r="F4" s="5"/>
      <c r="G4" s="132" t="s">
        <v>6</v>
      </c>
      <c r="H4" s="132"/>
      <c r="I4" s="132"/>
      <c r="J4" s="6"/>
      <c r="K4" s="4"/>
    </row>
    <row r="5" spans="2:11" ht="18.75" customHeight="1" thickBot="1">
      <c r="B5" s="39" t="s">
        <v>43</v>
      </c>
      <c r="C5" s="1"/>
      <c r="D5" s="1"/>
      <c r="E5" s="1"/>
      <c r="F5" s="1"/>
      <c r="G5" s="132" t="s">
        <v>5</v>
      </c>
      <c r="H5" s="132"/>
      <c r="I5" s="132"/>
      <c r="J5" s="1"/>
      <c r="K5" s="3"/>
    </row>
    <row r="6" spans="2:11" ht="32.4" customHeight="1" thickBot="1">
      <c r="B6" s="73"/>
      <c r="C6" s="1"/>
      <c r="D6" s="1"/>
      <c r="E6" s="1"/>
      <c r="F6" s="1"/>
      <c r="G6" s="1"/>
      <c r="H6" s="1"/>
      <c r="I6" s="1"/>
      <c r="K6" s="3"/>
    </row>
    <row r="7" spans="2:11" s="19" customFormat="1" ht="15" customHeight="1">
      <c r="B7" s="1"/>
      <c r="C7" s="1"/>
      <c r="D7" s="1"/>
      <c r="E7" s="1"/>
      <c r="F7" s="1"/>
      <c r="G7" s="1"/>
      <c r="H7" s="1"/>
      <c r="I7" s="18"/>
      <c r="J7" s="1"/>
      <c r="K7" s="1"/>
    </row>
    <row r="8" spans="2:11" s="19" customFormat="1" ht="18.600000000000001" customHeight="1">
      <c r="B8" s="20" t="s">
        <v>14</v>
      </c>
      <c r="C8" s="1"/>
      <c r="D8" s="1"/>
      <c r="E8" s="1"/>
      <c r="F8" s="1"/>
      <c r="G8" s="1"/>
      <c r="H8" s="1"/>
      <c r="I8" s="18"/>
      <c r="J8" s="1"/>
      <c r="K8" s="1"/>
    </row>
    <row r="9" spans="2:11" s="19" customFormat="1" ht="7.8" customHeight="1" thickBot="1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s="25" customFormat="1" ht="94.8" customHeight="1">
      <c r="B10" s="42" t="s">
        <v>71</v>
      </c>
      <c r="C10" s="35" t="s">
        <v>13</v>
      </c>
      <c r="D10" s="35" t="s">
        <v>3</v>
      </c>
      <c r="E10" s="35" t="s">
        <v>50</v>
      </c>
      <c r="F10" s="35" t="s">
        <v>7</v>
      </c>
      <c r="G10" s="35" t="s">
        <v>49</v>
      </c>
      <c r="H10" s="35" t="s">
        <v>8</v>
      </c>
      <c r="I10" s="32" t="s">
        <v>48</v>
      </c>
      <c r="J10" s="24"/>
      <c r="K10" s="24"/>
    </row>
    <row r="11" spans="2:11" s="19" customFormat="1" ht="15" customHeight="1" thickBot="1">
      <c r="B11" s="40"/>
      <c r="C11" s="36"/>
      <c r="D11" s="36" t="s">
        <v>44</v>
      </c>
      <c r="E11" s="36" t="s">
        <v>45</v>
      </c>
      <c r="F11" s="36" t="s">
        <v>46</v>
      </c>
      <c r="G11" s="36" t="s">
        <v>2</v>
      </c>
      <c r="H11" s="36" t="s">
        <v>47</v>
      </c>
      <c r="I11" s="37" t="s">
        <v>16</v>
      </c>
      <c r="J11" s="1"/>
      <c r="K11" s="1"/>
    </row>
    <row r="12" spans="2:11" s="19" customFormat="1" ht="15" customHeight="1">
      <c r="B12" s="47"/>
      <c r="C12" s="48"/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9</v>
      </c>
      <c r="I12" s="33" t="s">
        <v>0</v>
      </c>
      <c r="J12" s="1"/>
      <c r="K12" s="1"/>
    </row>
    <row r="13" spans="2:11" s="19" customFormat="1" ht="60" customHeight="1">
      <c r="B13" s="43"/>
      <c r="C13" s="74"/>
      <c r="D13" s="75"/>
      <c r="E13" s="10">
        <f>ROUNDDOWN(D13*3/4,0)</f>
        <v>0</v>
      </c>
      <c r="F13" s="10" t="str">
        <f>IFERROR(VLOOKUP(B13,Sheet1!$A$2:$B$4,2,FALSE),"")</f>
        <v/>
      </c>
      <c r="G13" s="10">
        <f>MIN(E13,F13)</f>
        <v>0</v>
      </c>
      <c r="H13" s="75"/>
      <c r="I13" s="44">
        <f>ROUNDDOWN(G13*H13,-3)</f>
        <v>0</v>
      </c>
      <c r="J13" s="1" t="str">
        <f>IF(OR(B13="②",B13=""),"",F13*H13)</f>
        <v/>
      </c>
      <c r="K13" s="1" t="str">
        <f>IF(J13="","",I13)</f>
        <v/>
      </c>
    </row>
    <row r="14" spans="2:11" s="19" customFormat="1" ht="60" customHeight="1">
      <c r="B14" s="43"/>
      <c r="C14" s="21"/>
      <c r="D14" s="7"/>
      <c r="E14" s="10">
        <f t="shared" ref="E14:E15" si="0">ROUNDDOWN(D14*3/4,0)</f>
        <v>0</v>
      </c>
      <c r="F14" s="10" t="str">
        <f>IFERROR(VLOOKUP(B14,Sheet1!$A$2:$B$4,2,FALSE),"")</f>
        <v/>
      </c>
      <c r="G14" s="10">
        <f t="shared" ref="G14:G17" si="1">MIN(E14,F14)</f>
        <v>0</v>
      </c>
      <c r="H14" s="7"/>
      <c r="I14" s="44">
        <f t="shared" ref="I14:I15" si="2">ROUNDDOWN(G14*H14,-3)</f>
        <v>0</v>
      </c>
      <c r="J14" s="41" t="str">
        <f>IF(OR(B14="②",B14=""),"",F14*H14)</f>
        <v/>
      </c>
      <c r="K14" s="1" t="str">
        <f t="shared" ref="K14:K17" si="3">IF(J14="","",I14)</f>
        <v/>
      </c>
    </row>
    <row r="15" spans="2:11" s="19" customFormat="1" ht="60" customHeight="1">
      <c r="B15" s="43"/>
      <c r="C15" s="21"/>
      <c r="D15" s="7"/>
      <c r="E15" s="10">
        <f t="shared" si="0"/>
        <v>0</v>
      </c>
      <c r="F15" s="10" t="str">
        <f>IFERROR(VLOOKUP(B15,Sheet1!$A$2:$B$4,2,FALSE),"")</f>
        <v/>
      </c>
      <c r="G15" s="10">
        <f t="shared" si="1"/>
        <v>0</v>
      </c>
      <c r="H15" s="7"/>
      <c r="I15" s="44">
        <f t="shared" si="2"/>
        <v>0</v>
      </c>
      <c r="J15" s="41" t="str">
        <f>IF(OR(B15="②",B15=""),"",F15*H15)</f>
        <v/>
      </c>
      <c r="K15" s="1" t="str">
        <f t="shared" si="3"/>
        <v/>
      </c>
    </row>
    <row r="16" spans="2:11" s="19" customFormat="1" ht="60" customHeight="1">
      <c r="B16" s="43"/>
      <c r="C16" s="21"/>
      <c r="D16" s="7"/>
      <c r="E16" s="10">
        <f>ROUNDDOWN(D16*3/4,0)</f>
        <v>0</v>
      </c>
      <c r="F16" s="10" t="str">
        <f>IFERROR(VLOOKUP(B16,Sheet1!$A$2:$B$4,2,FALSE),"")</f>
        <v/>
      </c>
      <c r="G16" s="10">
        <f t="shared" si="1"/>
        <v>0</v>
      </c>
      <c r="H16" s="7"/>
      <c r="I16" s="44">
        <f>ROUNDDOWN(G16*H16,-3)</f>
        <v>0</v>
      </c>
      <c r="J16" s="41" t="str">
        <f>IF(OR(B16="②",B16=""),"",F16*H16)</f>
        <v/>
      </c>
      <c r="K16" s="1" t="str">
        <f t="shared" si="3"/>
        <v/>
      </c>
    </row>
    <row r="17" spans="2:12" s="19" customFormat="1" ht="60" customHeight="1" thickBot="1">
      <c r="B17" s="43"/>
      <c r="C17" s="22"/>
      <c r="D17" s="7"/>
      <c r="E17" s="10">
        <f>ROUNDDOWN(D17*3/4,0)</f>
        <v>0</v>
      </c>
      <c r="F17" s="10" t="str">
        <f>IFERROR(VLOOKUP(B17,Sheet1!$A$2:$B$4,2,FALSE),"")</f>
        <v/>
      </c>
      <c r="G17" s="10">
        <f t="shared" si="1"/>
        <v>0</v>
      </c>
      <c r="H17" s="7"/>
      <c r="I17" s="45">
        <f>ROUNDDOWN(G17*H17,-3)</f>
        <v>0</v>
      </c>
      <c r="J17" s="41" t="str">
        <f>IF(OR(B17="②",B17=""),"",F17*H17)</f>
        <v/>
      </c>
      <c r="K17" s="1" t="str">
        <f t="shared" si="3"/>
        <v/>
      </c>
    </row>
    <row r="18" spans="2:12" s="19" customFormat="1" ht="60" customHeight="1" thickBot="1">
      <c r="B18" s="46" t="s">
        <v>1</v>
      </c>
      <c r="C18" s="14"/>
      <c r="D18" s="15"/>
      <c r="E18" s="15"/>
      <c r="F18" s="15"/>
      <c r="G18" s="15"/>
      <c r="H18" s="16">
        <f>SUM(H13:H17)</f>
        <v>0</v>
      </c>
      <c r="I18" s="11">
        <f>SUM(I13:I17)</f>
        <v>0</v>
      </c>
      <c r="J18" s="67">
        <f>SUM(J13:J17)</f>
        <v>0</v>
      </c>
      <c r="K18" s="146">
        <f>SUM(K13:K17)</f>
        <v>0</v>
      </c>
      <c r="L18" s="68">
        <f>IFERROR(J18-K18,"")</f>
        <v>0</v>
      </c>
    </row>
    <row r="19" spans="2:12" s="19" customFormat="1" ht="18" customHeight="1">
      <c r="B19" s="1"/>
      <c r="C19" s="1"/>
      <c r="D19" s="1"/>
      <c r="E19" s="1"/>
      <c r="F19" s="1"/>
      <c r="G19" s="1"/>
      <c r="H19" s="1"/>
      <c r="I19" s="1"/>
      <c r="J19" s="1" t="s">
        <v>38</v>
      </c>
      <c r="K19" s="19" t="s">
        <v>79</v>
      </c>
      <c r="L19" s="1" t="s">
        <v>64</v>
      </c>
    </row>
    <row r="20" spans="2:12" s="19" customFormat="1" ht="18.600000000000001" customHeight="1">
      <c r="B20" s="20" t="s">
        <v>15</v>
      </c>
      <c r="C20" s="1"/>
      <c r="D20" s="1"/>
      <c r="E20" s="1"/>
      <c r="F20" s="1"/>
      <c r="G20" s="1"/>
      <c r="H20" s="1"/>
      <c r="I20" s="1"/>
      <c r="J20" s="1"/>
    </row>
    <row r="21" spans="2:12" s="19" customFormat="1" ht="8.4" customHeight="1" thickBot="1">
      <c r="B21" s="1"/>
      <c r="C21" s="1"/>
      <c r="D21" s="1"/>
      <c r="E21" s="1"/>
      <c r="F21" s="1"/>
      <c r="G21" s="1"/>
      <c r="H21" s="1"/>
      <c r="I21" s="1"/>
      <c r="J21" s="1"/>
    </row>
    <row r="22" spans="2:12" s="19" customFormat="1" ht="40.200000000000003" customHeight="1">
      <c r="B22" s="34" t="s">
        <v>32</v>
      </c>
      <c r="C22" s="133" t="s">
        <v>62</v>
      </c>
      <c r="D22" s="134"/>
      <c r="E22" s="1"/>
      <c r="F22" s="1"/>
      <c r="G22" s="1"/>
      <c r="H22" s="1"/>
      <c r="I22" s="1"/>
      <c r="J22" s="1"/>
    </row>
    <row r="23" spans="2:12" s="19" customFormat="1" ht="15" customHeight="1" thickBot="1">
      <c r="B23" s="40"/>
      <c r="C23" s="135" t="s">
        <v>17</v>
      </c>
      <c r="D23" s="136"/>
      <c r="E23" s="1"/>
      <c r="F23" s="1"/>
      <c r="G23" s="1"/>
      <c r="H23" s="1"/>
      <c r="I23" s="1"/>
      <c r="J23" s="1"/>
    </row>
    <row r="24" spans="2:12" s="19" customFormat="1" ht="60" customHeight="1" thickBot="1">
      <c r="B24" s="76"/>
      <c r="C24" s="129" t="str">
        <f>IFERROR(VLOOKUP(B24,Sheet1!$A$7:$B$10,2,FALSE),"")</f>
        <v/>
      </c>
      <c r="D24" s="130"/>
      <c r="E24" s="1"/>
      <c r="F24" s="1"/>
      <c r="G24" s="1"/>
      <c r="H24" s="1"/>
      <c r="I24" s="1"/>
      <c r="J24" s="1"/>
    </row>
    <row r="25" spans="2:12" s="19" customFormat="1" ht="8.4" customHeight="1" thickBot="1">
      <c r="B25" s="1"/>
      <c r="C25" s="1"/>
      <c r="D25" s="1"/>
      <c r="E25" s="1"/>
      <c r="F25" s="1"/>
      <c r="G25" s="1"/>
      <c r="H25" s="1"/>
      <c r="I25" s="1"/>
      <c r="J25" s="1"/>
    </row>
    <row r="26" spans="2:12" s="19" customFormat="1" ht="61.2" customHeight="1">
      <c r="B26" s="122" t="s">
        <v>13</v>
      </c>
      <c r="C26" s="123"/>
      <c r="D26" s="124" t="s">
        <v>3</v>
      </c>
      <c r="E26" s="124"/>
      <c r="F26" s="124" t="s">
        <v>30</v>
      </c>
      <c r="G26" s="124"/>
      <c r="H26" s="124" t="s">
        <v>51</v>
      </c>
      <c r="I26" s="105"/>
      <c r="J26" s="1"/>
    </row>
    <row r="27" spans="2:12" s="19" customFormat="1" ht="15" thickBot="1">
      <c r="B27" s="125"/>
      <c r="C27" s="126"/>
      <c r="D27" s="127" t="s">
        <v>18</v>
      </c>
      <c r="E27" s="127"/>
      <c r="F27" s="127" t="s">
        <v>19</v>
      </c>
      <c r="G27" s="127"/>
      <c r="H27" s="127" t="s">
        <v>20</v>
      </c>
      <c r="I27" s="128"/>
      <c r="J27" s="1"/>
    </row>
    <row r="28" spans="2:12" s="19" customFormat="1" ht="14.4">
      <c r="B28" s="102"/>
      <c r="C28" s="103"/>
      <c r="D28" s="95" t="s">
        <v>0</v>
      </c>
      <c r="E28" s="95"/>
      <c r="F28" s="119" t="s">
        <v>0</v>
      </c>
      <c r="G28" s="120"/>
      <c r="H28" s="95" t="s">
        <v>0</v>
      </c>
      <c r="I28" s="121"/>
      <c r="J28" s="1"/>
    </row>
    <row r="29" spans="2:12" s="19" customFormat="1" ht="60" customHeight="1">
      <c r="B29" s="117"/>
      <c r="C29" s="118"/>
      <c r="D29" s="98"/>
      <c r="E29" s="98"/>
      <c r="F29" s="99">
        <f>ROUNDDOWN(D29*3/4,0)</f>
        <v>0</v>
      </c>
      <c r="G29" s="99"/>
      <c r="H29" s="100"/>
      <c r="I29" s="101"/>
      <c r="J29" s="1"/>
    </row>
    <row r="30" spans="2:12" s="19" customFormat="1" ht="60" customHeight="1">
      <c r="B30" s="96"/>
      <c r="C30" s="97"/>
      <c r="D30" s="98"/>
      <c r="E30" s="98"/>
      <c r="F30" s="99">
        <f t="shared" ref="F30:F31" si="4">ROUNDDOWN(D30*3/4,0)</f>
        <v>0</v>
      </c>
      <c r="G30" s="99"/>
      <c r="H30" s="100"/>
      <c r="I30" s="101"/>
      <c r="J30" s="1"/>
    </row>
    <row r="31" spans="2:12" s="19" customFormat="1" ht="60" customHeight="1">
      <c r="B31" s="96"/>
      <c r="C31" s="97"/>
      <c r="D31" s="98"/>
      <c r="E31" s="98"/>
      <c r="F31" s="99">
        <f t="shared" si="4"/>
        <v>0</v>
      </c>
      <c r="G31" s="99"/>
      <c r="H31" s="100"/>
      <c r="I31" s="101"/>
      <c r="J31" s="1"/>
    </row>
    <row r="32" spans="2:12" s="19" customFormat="1" ht="60" customHeight="1">
      <c r="B32" s="106"/>
      <c r="C32" s="107"/>
      <c r="D32" s="108"/>
      <c r="E32" s="108"/>
      <c r="F32" s="99">
        <f>ROUNDDOWN(D32*3/4,0)</f>
        <v>0</v>
      </c>
      <c r="G32" s="99"/>
      <c r="H32" s="109"/>
      <c r="I32" s="110"/>
      <c r="J32" s="1"/>
    </row>
    <row r="33" spans="2:11" s="19" customFormat="1" ht="60" customHeight="1" thickBot="1">
      <c r="B33" s="106"/>
      <c r="C33" s="107"/>
      <c r="D33" s="108"/>
      <c r="E33" s="108"/>
      <c r="F33" s="99">
        <f>ROUNDDOWN(D33*3/4,0)</f>
        <v>0</v>
      </c>
      <c r="G33" s="99"/>
      <c r="H33" s="111"/>
      <c r="I33" s="112"/>
      <c r="J33" s="1"/>
    </row>
    <row r="34" spans="2:11" s="19" customFormat="1" ht="60" customHeight="1" thickBot="1">
      <c r="B34" s="113" t="s">
        <v>1</v>
      </c>
      <c r="C34" s="114"/>
      <c r="D34" s="115"/>
      <c r="E34" s="116"/>
      <c r="F34" s="80">
        <f>SUM(F29:G33)</f>
        <v>0</v>
      </c>
      <c r="G34" s="81"/>
      <c r="H34" s="80">
        <f>ROUNDDOWN(MIN(F34,C24),-3)</f>
        <v>0</v>
      </c>
      <c r="I34" s="82"/>
      <c r="J34" s="68" t="str">
        <f>IFERROR(C24-H34,"")</f>
        <v/>
      </c>
    </row>
    <row r="35" spans="2:11" s="19" customFormat="1" ht="14.4">
      <c r="B35" s="1"/>
      <c r="C35" s="1"/>
      <c r="D35" s="1"/>
      <c r="E35" s="1"/>
      <c r="F35" s="1"/>
      <c r="G35" s="1"/>
      <c r="H35" s="1"/>
      <c r="I35" s="1"/>
      <c r="J35" s="1" t="s">
        <v>65</v>
      </c>
    </row>
    <row r="36" spans="2:11" s="19" customFormat="1" ht="14.4">
      <c r="B36" s="1" t="s">
        <v>41</v>
      </c>
      <c r="C36" s="1"/>
      <c r="D36" s="1"/>
      <c r="E36" s="1"/>
      <c r="F36" s="1"/>
      <c r="G36" s="1"/>
      <c r="H36" s="1"/>
      <c r="I36" s="1"/>
      <c r="J36" s="1"/>
    </row>
    <row r="37" spans="2:11" s="19" customFormat="1" ht="12.6" customHeight="1" thickBot="1">
      <c r="C37" s="1"/>
      <c r="D37" s="1"/>
      <c r="E37" s="1"/>
      <c r="F37" s="1"/>
      <c r="G37" s="1"/>
      <c r="H37" s="1"/>
      <c r="I37" s="1"/>
      <c r="J37" s="1"/>
    </row>
    <row r="38" spans="2:11" s="19" customFormat="1" ht="40.799999999999997" customHeight="1">
      <c r="B38" s="62" t="s">
        <v>63</v>
      </c>
      <c r="C38" s="1"/>
      <c r="D38" s="1"/>
      <c r="E38" s="1"/>
      <c r="F38" s="1"/>
      <c r="G38" s="1"/>
      <c r="H38" s="1"/>
      <c r="I38" s="1"/>
      <c r="J38" s="1"/>
    </row>
    <row r="39" spans="2:11" s="19" customFormat="1" ht="15" thickBot="1">
      <c r="B39" s="39" t="s">
        <v>23</v>
      </c>
      <c r="C39" s="1"/>
      <c r="D39" s="1"/>
      <c r="E39" s="1"/>
      <c r="F39" s="1"/>
      <c r="G39" s="1"/>
      <c r="H39" s="1"/>
      <c r="I39" s="1"/>
      <c r="J39" s="1"/>
    </row>
    <row r="40" spans="2:11" s="19" customFormat="1" ht="60" customHeight="1" thickBot="1">
      <c r="B40" s="63">
        <f>SUBTOTAL(9,L18,J34)</f>
        <v>0</v>
      </c>
      <c r="C40" s="1"/>
      <c r="D40" s="1"/>
      <c r="E40" s="1"/>
      <c r="F40" s="1"/>
      <c r="G40" s="1"/>
      <c r="H40" s="1"/>
      <c r="I40" s="1"/>
      <c r="J40" s="1"/>
    </row>
    <row r="41" spans="2:11" s="19" customFormat="1" ht="15" thickBot="1">
      <c r="B41" s="1"/>
      <c r="C41" s="1"/>
      <c r="D41" s="1"/>
      <c r="E41" s="1"/>
      <c r="F41" s="1"/>
      <c r="G41" s="1"/>
      <c r="H41" s="1"/>
      <c r="I41" s="1"/>
      <c r="J41" s="1"/>
    </row>
    <row r="42" spans="2:11" s="25" customFormat="1" ht="94.8" customHeight="1">
      <c r="B42" s="42" t="s">
        <v>40</v>
      </c>
      <c r="C42" s="35" t="s">
        <v>13</v>
      </c>
      <c r="D42" s="35" t="s">
        <v>3</v>
      </c>
      <c r="E42" s="35" t="s">
        <v>53</v>
      </c>
      <c r="F42" s="35" t="s">
        <v>7</v>
      </c>
      <c r="G42" s="35" t="s">
        <v>56</v>
      </c>
      <c r="H42" s="35" t="s">
        <v>8</v>
      </c>
      <c r="I42" s="32" t="s">
        <v>59</v>
      </c>
      <c r="J42" s="24"/>
      <c r="K42" s="24"/>
    </row>
    <row r="43" spans="2:11" s="19" customFormat="1" ht="15" customHeight="1" thickBot="1">
      <c r="B43" s="40"/>
      <c r="C43" s="36"/>
      <c r="D43" s="36" t="s">
        <v>24</v>
      </c>
      <c r="E43" s="36" t="s">
        <v>52</v>
      </c>
      <c r="F43" s="36" t="s">
        <v>54</v>
      </c>
      <c r="G43" s="36" t="s">
        <v>55</v>
      </c>
      <c r="H43" s="36" t="s">
        <v>57</v>
      </c>
      <c r="I43" s="37" t="s">
        <v>58</v>
      </c>
      <c r="J43" s="1"/>
      <c r="K43" s="1"/>
    </row>
    <row r="44" spans="2:11" s="19" customFormat="1" ht="15" customHeight="1">
      <c r="B44" s="53"/>
      <c r="C44" s="17"/>
      <c r="D44" s="17" t="s">
        <v>0</v>
      </c>
      <c r="E44" s="17" t="s">
        <v>0</v>
      </c>
      <c r="F44" s="17" t="s">
        <v>0</v>
      </c>
      <c r="G44" s="17" t="s">
        <v>0</v>
      </c>
      <c r="H44" s="17" t="s">
        <v>9</v>
      </c>
      <c r="I44" s="33" t="s">
        <v>0</v>
      </c>
      <c r="J44" s="1"/>
      <c r="K44" s="1"/>
    </row>
    <row r="45" spans="2:11" s="19" customFormat="1" ht="60" customHeight="1">
      <c r="B45" s="43"/>
      <c r="C45" s="78"/>
      <c r="D45" s="77"/>
      <c r="E45" s="10">
        <f>ROUNDDOWN(D45*3/4,0)</f>
        <v>0</v>
      </c>
      <c r="F45" s="10" t="str">
        <f>IFERROR(VLOOKUP(B45,Sheet1!$A$13:$B$14,2,FALSE),"")</f>
        <v/>
      </c>
      <c r="G45" s="72">
        <f>MIN(E45,F45)</f>
        <v>0</v>
      </c>
      <c r="H45" s="79"/>
      <c r="I45" s="66">
        <f>ROUNDDOWN(MIN(G45*H45,B40),-3)</f>
        <v>0</v>
      </c>
      <c r="J45" s="1"/>
    </row>
    <row r="46" spans="2:11" s="19" customFormat="1" ht="60" customHeight="1">
      <c r="B46" s="43"/>
      <c r="C46" s="54"/>
      <c r="D46" s="55"/>
      <c r="E46" s="10">
        <f t="shared" ref="E46:E48" si="5">ROUNDDOWN(D46*3/4,0)</f>
        <v>0</v>
      </c>
      <c r="F46" s="10" t="str">
        <f>IFERROR(VLOOKUP(B46,Sheet1!$A$13:$B$14,2,FALSE),"")</f>
        <v/>
      </c>
      <c r="G46" s="64">
        <f t="shared" ref="G46:G49" si="6">MIN(E46,F46)</f>
        <v>0</v>
      </c>
      <c r="H46" s="65"/>
      <c r="I46" s="66">
        <f t="shared" ref="I46:I49" si="7">ROUNDDOWN(MIN(G46*H46,B41),-3)</f>
        <v>0</v>
      </c>
      <c r="J46" s="1"/>
    </row>
    <row r="47" spans="2:11" s="19" customFormat="1" ht="60" customHeight="1">
      <c r="B47" s="43"/>
      <c r="C47" s="54"/>
      <c r="D47" s="55"/>
      <c r="E47" s="10">
        <f t="shared" si="5"/>
        <v>0</v>
      </c>
      <c r="F47" s="10" t="str">
        <f>IFERROR(VLOOKUP(B47,Sheet1!$A$13:$B$14,2,FALSE),"")</f>
        <v/>
      </c>
      <c r="G47" s="64">
        <f t="shared" si="6"/>
        <v>0</v>
      </c>
      <c r="H47" s="65"/>
      <c r="I47" s="66">
        <f t="shared" si="7"/>
        <v>0</v>
      </c>
      <c r="J47" s="1"/>
    </row>
    <row r="48" spans="2:11" s="19" customFormat="1" ht="60" customHeight="1">
      <c r="B48" s="43"/>
      <c r="C48" s="54"/>
      <c r="D48" s="55"/>
      <c r="E48" s="10">
        <f t="shared" si="5"/>
        <v>0</v>
      </c>
      <c r="F48" s="10" t="str">
        <f>IFERROR(VLOOKUP(B48,Sheet1!$A$13:$B$14,2,FALSE),"")</f>
        <v/>
      </c>
      <c r="G48" s="64">
        <f t="shared" si="6"/>
        <v>0</v>
      </c>
      <c r="H48" s="65"/>
      <c r="I48" s="66">
        <f t="shared" si="7"/>
        <v>0</v>
      </c>
      <c r="J48" s="1"/>
    </row>
    <row r="49" spans="2:11" s="19" customFormat="1" ht="60" customHeight="1" thickBot="1">
      <c r="B49" s="43"/>
      <c r="C49" s="54"/>
      <c r="D49" s="55"/>
      <c r="E49" s="10">
        <f>ROUNDDOWN(D49*3/4,0)</f>
        <v>0</v>
      </c>
      <c r="F49" s="10" t="str">
        <f>IFERROR(VLOOKUP(B49,Sheet1!$A$13:$B$14,2,FALSE),"")</f>
        <v/>
      </c>
      <c r="G49" s="64">
        <f t="shared" si="6"/>
        <v>0</v>
      </c>
      <c r="H49" s="65"/>
      <c r="I49" s="66">
        <f t="shared" si="7"/>
        <v>0</v>
      </c>
      <c r="J49" s="61">
        <f>SUM(I45:I49)</f>
        <v>0</v>
      </c>
    </row>
    <row r="50" spans="2:11" s="19" customFormat="1" ht="60" customHeight="1" thickBot="1">
      <c r="B50" s="46" t="s">
        <v>1</v>
      </c>
      <c r="C50" s="14"/>
      <c r="D50" s="15"/>
      <c r="E50" s="15"/>
      <c r="F50" s="15"/>
      <c r="G50" s="15"/>
      <c r="H50" s="16">
        <f>SUM(H45:H49)</f>
        <v>0</v>
      </c>
      <c r="I50" s="11">
        <f>ROUNDDOWN(MIN(SUM(I45:I49),B40),-3)</f>
        <v>0</v>
      </c>
      <c r="J50" s="1"/>
    </row>
    <row r="51" spans="2:11" s="19" customFormat="1" ht="14.4">
      <c r="B51" s="1"/>
      <c r="C51" s="1"/>
      <c r="D51" s="1"/>
      <c r="E51" s="1"/>
      <c r="F51" s="1"/>
      <c r="G51" s="1"/>
      <c r="H51" s="1"/>
      <c r="I51" s="1"/>
      <c r="J51" s="1"/>
    </row>
    <row r="52" spans="2:11" s="19" customFormat="1" ht="30" customHeight="1">
      <c r="B52" s="83" t="s">
        <v>69</v>
      </c>
      <c r="C52" s="83"/>
      <c r="D52" s="83"/>
      <c r="E52" s="1"/>
      <c r="F52" s="1"/>
      <c r="G52" s="1"/>
      <c r="H52" s="1"/>
      <c r="I52" s="1"/>
      <c r="J52" s="1"/>
    </row>
    <row r="53" spans="2:11" s="19" customFormat="1" ht="8.4" customHeight="1" thickBot="1">
      <c r="B53" s="1"/>
      <c r="C53" s="1"/>
      <c r="D53" s="1"/>
      <c r="E53" s="1"/>
      <c r="F53" s="1"/>
      <c r="G53" s="1"/>
      <c r="H53" s="1"/>
      <c r="I53" s="1"/>
      <c r="J53" s="1"/>
    </row>
    <row r="54" spans="2:11" s="19" customFormat="1" ht="45" customHeight="1">
      <c r="B54" s="102" t="s">
        <v>21</v>
      </c>
      <c r="C54" s="103"/>
      <c r="D54" s="26" t="s">
        <v>22</v>
      </c>
      <c r="E54" s="1"/>
      <c r="F54" s="1"/>
      <c r="G54" s="1"/>
      <c r="H54" s="104" t="s">
        <v>61</v>
      </c>
      <c r="I54" s="105"/>
      <c r="J54" s="1"/>
    </row>
    <row r="55" spans="2:11" s="19" customFormat="1" ht="13.2" customHeight="1" thickBot="1">
      <c r="B55" s="29"/>
      <c r="C55" s="30"/>
      <c r="D55" s="31" t="s">
        <v>60</v>
      </c>
      <c r="E55" s="1"/>
      <c r="F55" s="1"/>
      <c r="G55" s="1"/>
      <c r="H55" s="85"/>
      <c r="I55" s="86"/>
      <c r="J55" s="1"/>
    </row>
    <row r="56" spans="2:11" s="19" customFormat="1" ht="13.2" customHeight="1">
      <c r="B56" s="87"/>
      <c r="C56" s="88"/>
      <c r="D56" s="27" t="s">
        <v>0</v>
      </c>
      <c r="E56" s="1"/>
      <c r="F56" s="1"/>
      <c r="G56" s="1"/>
      <c r="H56" s="89" t="s">
        <v>0</v>
      </c>
      <c r="I56" s="90"/>
      <c r="J56" s="1"/>
    </row>
    <row r="57" spans="2:11" s="19" customFormat="1" ht="96.6" customHeight="1" thickBot="1">
      <c r="B57" s="91"/>
      <c r="C57" s="92"/>
      <c r="D57" s="28" t="str">
        <f>IF(B57="","0","50,000")</f>
        <v>0</v>
      </c>
      <c r="E57" s="1"/>
      <c r="F57" s="1"/>
      <c r="G57" s="1"/>
      <c r="H57" s="93">
        <f>IFERROR(MIN(I18+H34+I50+D57,B6),"")</f>
        <v>0</v>
      </c>
      <c r="I57" s="94"/>
      <c r="J57" s="1"/>
    </row>
    <row r="58" spans="2:11" s="19" customFormat="1" ht="14.4">
      <c r="B58" s="1"/>
      <c r="C58" s="1"/>
      <c r="D58" s="1"/>
      <c r="E58" s="1"/>
      <c r="F58" s="1"/>
      <c r="G58" s="1"/>
      <c r="H58" s="95"/>
      <c r="I58" s="95"/>
      <c r="J58" s="1"/>
    </row>
    <row r="59" spans="2:11" s="19" customFormat="1" ht="31.5" customHeight="1">
      <c r="B59" s="84" t="s">
        <v>10</v>
      </c>
      <c r="C59" s="84"/>
      <c r="D59" s="84"/>
      <c r="E59" s="84"/>
      <c r="F59" s="84"/>
      <c r="G59" s="84"/>
      <c r="H59" s="84"/>
      <c r="I59" s="84"/>
      <c r="J59" s="1"/>
      <c r="K59" s="1"/>
    </row>
    <row r="60" spans="2:11" s="19" customFormat="1" ht="14.4">
      <c r="B60" s="1"/>
      <c r="C60" s="1"/>
      <c r="D60" s="1"/>
      <c r="E60" s="1"/>
      <c r="F60" s="1"/>
      <c r="G60" s="1"/>
      <c r="H60" s="1"/>
      <c r="I60" s="1"/>
      <c r="J60" s="1"/>
    </row>
  </sheetData>
  <mergeCells count="51">
    <mergeCell ref="C24:D24"/>
    <mergeCell ref="B3:I3"/>
    <mergeCell ref="G4:I4"/>
    <mergeCell ref="G5:I5"/>
    <mergeCell ref="C22:D22"/>
    <mergeCell ref="C23:D23"/>
    <mergeCell ref="B26:C26"/>
    <mergeCell ref="D26:E26"/>
    <mergeCell ref="F26:G26"/>
    <mergeCell ref="H26:I26"/>
    <mergeCell ref="B27:C27"/>
    <mergeCell ref="D27:E27"/>
    <mergeCell ref="F27:G27"/>
    <mergeCell ref="H27:I27"/>
    <mergeCell ref="B28:C29"/>
    <mergeCell ref="B30:C30"/>
    <mergeCell ref="D30:E30"/>
    <mergeCell ref="F30:G30"/>
    <mergeCell ref="H30:I30"/>
    <mergeCell ref="D28:E28"/>
    <mergeCell ref="F28:G28"/>
    <mergeCell ref="H28:I28"/>
    <mergeCell ref="D29:E29"/>
    <mergeCell ref="F29:G29"/>
    <mergeCell ref="H29:I29"/>
    <mergeCell ref="B31:C31"/>
    <mergeCell ref="D31:E31"/>
    <mergeCell ref="F31:G31"/>
    <mergeCell ref="H31:I31"/>
    <mergeCell ref="B54:C54"/>
    <mergeCell ref="H54:I54"/>
    <mergeCell ref="B32:C32"/>
    <mergeCell ref="D32:E32"/>
    <mergeCell ref="F32:G32"/>
    <mergeCell ref="H32:I32"/>
    <mergeCell ref="B33:C33"/>
    <mergeCell ref="D33:E33"/>
    <mergeCell ref="F33:G33"/>
    <mergeCell ref="H33:I33"/>
    <mergeCell ref="B34:C34"/>
    <mergeCell ref="D34:E34"/>
    <mergeCell ref="F34:G34"/>
    <mergeCell ref="H34:I34"/>
    <mergeCell ref="B52:D52"/>
    <mergeCell ref="B59:I59"/>
    <mergeCell ref="H55:I55"/>
    <mergeCell ref="B56:C56"/>
    <mergeCell ref="H56:I56"/>
    <mergeCell ref="B57:C57"/>
    <mergeCell ref="H57:I57"/>
    <mergeCell ref="H58:I58"/>
  </mergeCells>
  <phoneticPr fontId="2"/>
  <dataValidations count="3">
    <dataValidation type="list" allowBlank="1" showInputMessage="1" showErrorMessage="1" sqref="B45:B49" xr:uid="{1C6E2B46-F6F9-4855-BDC2-F05CA7E7859C}">
      <formula1>" ,①,②,"</formula1>
    </dataValidation>
    <dataValidation type="list" allowBlank="1" showInputMessage="1" showErrorMessage="1" sqref="B24" xr:uid="{36B36D07-4952-45D5-8E1D-BC581B783C6F}">
      <formula1>"１名以上１０名以下,１１名以上２０名以下,２１名以上３０名以下,３１名以上"</formula1>
    </dataValidation>
    <dataValidation type="list" allowBlank="1" showInputMessage="1" showErrorMessage="1" sqref="B13:B17" xr:uid="{C2EBBB4E-0F08-4650-9801-5E06B3EAC084}">
      <formula1>" ,①,②,③"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/>
  <rowBreaks count="3" manualBreakCount="3">
    <brk id="18" max="8" man="1"/>
    <brk id="34" max="8" man="1"/>
    <brk id="50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C4E5-BD20-451C-B513-C51BB703FE5C}">
  <sheetPr>
    <tabColor rgb="FFFF0000"/>
    <pageSetUpPr fitToPage="1"/>
  </sheetPr>
  <dimension ref="B2:L60"/>
  <sheetViews>
    <sheetView showGridLines="0" showZeros="0" view="pageBreakPreview" topLeftCell="B1" zoomScaleNormal="100" zoomScaleSheetLayoutView="100" workbookViewId="0">
      <selection activeCell="D51" sqref="D51"/>
    </sheetView>
  </sheetViews>
  <sheetFormatPr defaultColWidth="9" defaultRowHeight="13.2"/>
  <cols>
    <col min="1" max="1" width="9" style="8"/>
    <col min="2" max="2" width="46.21875" style="3" customWidth="1"/>
    <col min="3" max="3" width="27.77734375" style="3" customWidth="1"/>
    <col min="4" max="4" width="22.109375" style="3" customWidth="1"/>
    <col min="5" max="7" width="19.6640625" style="3" customWidth="1"/>
    <col min="8" max="8" width="13.77734375" style="3" customWidth="1"/>
    <col min="9" max="9" width="23.21875" style="3" customWidth="1"/>
    <col min="10" max="10" width="15" style="3" customWidth="1"/>
    <col min="11" max="11" width="11.6640625" style="8" bestFit="1" customWidth="1"/>
    <col min="12" max="12" width="12.33203125" style="8" customWidth="1"/>
    <col min="13" max="16384" width="9" style="8"/>
  </cols>
  <sheetData>
    <row r="2" spans="2:11" ht="18.75" customHeight="1">
      <c r="B2" s="1" t="s">
        <v>11</v>
      </c>
      <c r="C2" s="1"/>
      <c r="D2" s="2"/>
      <c r="K2" s="3"/>
    </row>
    <row r="3" spans="2:11" ht="30" customHeight="1" thickBot="1">
      <c r="B3" s="131" t="s">
        <v>12</v>
      </c>
      <c r="C3" s="131"/>
      <c r="D3" s="131"/>
      <c r="E3" s="131"/>
      <c r="F3" s="131"/>
      <c r="G3" s="131"/>
      <c r="H3" s="131"/>
      <c r="I3" s="131"/>
      <c r="J3" s="4"/>
      <c r="K3" s="4"/>
    </row>
    <row r="4" spans="2:11" ht="19.5" customHeight="1">
      <c r="B4" s="38" t="s">
        <v>4</v>
      </c>
      <c r="C4" s="5"/>
      <c r="D4" s="5"/>
      <c r="E4" s="5"/>
      <c r="F4" s="5"/>
      <c r="G4" s="132" t="s">
        <v>77</v>
      </c>
      <c r="H4" s="132"/>
      <c r="I4" s="132"/>
      <c r="J4" s="6"/>
      <c r="K4" s="4"/>
    </row>
    <row r="5" spans="2:11" ht="18.75" customHeight="1" thickBot="1">
      <c r="B5" s="39" t="s">
        <v>43</v>
      </c>
      <c r="C5" s="1"/>
      <c r="D5" s="1"/>
      <c r="E5" s="1"/>
      <c r="F5" s="1"/>
      <c r="G5" s="132" t="s">
        <v>78</v>
      </c>
      <c r="H5" s="132"/>
      <c r="I5" s="132"/>
      <c r="J5" s="1"/>
      <c r="K5" s="3"/>
    </row>
    <row r="6" spans="2:11" ht="32.4" customHeight="1" thickBot="1">
      <c r="B6" s="69">
        <v>6000000</v>
      </c>
      <c r="C6" s="1"/>
      <c r="D6" s="1"/>
      <c r="E6" s="1"/>
      <c r="F6" s="1"/>
      <c r="G6" s="1"/>
      <c r="H6" s="1"/>
      <c r="I6" s="1"/>
      <c r="K6" s="3"/>
    </row>
    <row r="7" spans="2:11" s="19" customFormat="1" ht="15" customHeight="1">
      <c r="B7" s="1"/>
      <c r="C7" s="1"/>
      <c r="D7" s="1"/>
      <c r="E7" s="1"/>
      <c r="F7" s="1"/>
      <c r="G7" s="1"/>
      <c r="H7" s="1"/>
      <c r="I7" s="18"/>
      <c r="J7" s="1"/>
      <c r="K7" s="1"/>
    </row>
    <row r="8" spans="2:11" s="19" customFormat="1" ht="18.600000000000001" customHeight="1">
      <c r="B8" s="20" t="s">
        <v>14</v>
      </c>
      <c r="C8" s="1"/>
      <c r="D8" s="1"/>
      <c r="E8" s="1"/>
      <c r="F8" s="1"/>
      <c r="G8" s="1"/>
      <c r="H8" s="1"/>
      <c r="I8" s="18"/>
      <c r="J8" s="1"/>
      <c r="K8" s="1"/>
    </row>
    <row r="9" spans="2:11" s="19" customFormat="1" ht="7.8" customHeight="1" thickBot="1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s="25" customFormat="1" ht="94.8" customHeight="1">
      <c r="B10" s="42" t="s">
        <v>71</v>
      </c>
      <c r="C10" s="35" t="s">
        <v>13</v>
      </c>
      <c r="D10" s="35" t="s">
        <v>3</v>
      </c>
      <c r="E10" s="35" t="s">
        <v>50</v>
      </c>
      <c r="F10" s="35" t="s">
        <v>7</v>
      </c>
      <c r="G10" s="35" t="s">
        <v>49</v>
      </c>
      <c r="H10" s="35" t="s">
        <v>8</v>
      </c>
      <c r="I10" s="32" t="s">
        <v>48</v>
      </c>
      <c r="J10" s="24"/>
      <c r="K10" s="24"/>
    </row>
    <row r="11" spans="2:11" s="19" customFormat="1" ht="15" customHeight="1" thickBot="1">
      <c r="B11" s="40"/>
      <c r="C11" s="36"/>
      <c r="D11" s="36" t="s">
        <v>44</v>
      </c>
      <c r="E11" s="36" t="s">
        <v>45</v>
      </c>
      <c r="F11" s="36" t="s">
        <v>46</v>
      </c>
      <c r="G11" s="36" t="s">
        <v>2</v>
      </c>
      <c r="H11" s="36" t="s">
        <v>47</v>
      </c>
      <c r="I11" s="37" t="s">
        <v>16</v>
      </c>
      <c r="J11" s="1"/>
      <c r="K11" s="1"/>
    </row>
    <row r="12" spans="2:11" s="19" customFormat="1" ht="15" customHeight="1">
      <c r="B12" s="47"/>
      <c r="C12" s="48"/>
      <c r="D12" s="17" t="s">
        <v>0</v>
      </c>
      <c r="E12" s="17" t="s">
        <v>0</v>
      </c>
      <c r="F12" s="17" t="s">
        <v>0</v>
      </c>
      <c r="G12" s="17" t="s">
        <v>0</v>
      </c>
      <c r="H12" s="17" t="s">
        <v>9</v>
      </c>
      <c r="I12" s="33" t="s">
        <v>0</v>
      </c>
      <c r="J12" s="1"/>
      <c r="K12" s="1"/>
    </row>
    <row r="13" spans="2:11" s="19" customFormat="1" ht="60" customHeight="1">
      <c r="B13" s="50" t="s">
        <v>25</v>
      </c>
      <c r="C13" s="51" t="s">
        <v>72</v>
      </c>
      <c r="D13" s="12">
        <v>500000</v>
      </c>
      <c r="E13" s="10">
        <f>ROUNDDOWN(D13*3/4,0)</f>
        <v>375000</v>
      </c>
      <c r="F13" s="10">
        <f>IFERROR(VLOOKUP(B13,Sheet1!$A$2:$B$4,2,FALSE),"")</f>
        <v>1000000</v>
      </c>
      <c r="G13" s="10">
        <f>MIN(E13,F13)</f>
        <v>375000</v>
      </c>
      <c r="H13" s="75">
        <v>5</v>
      </c>
      <c r="I13" s="44">
        <f>ROUNDDOWN(G13*H13,-3)</f>
        <v>1875000</v>
      </c>
      <c r="J13" s="147">
        <f>IF(OR(B13="②",B13=""),"",F13*H13)</f>
        <v>5000000</v>
      </c>
      <c r="K13" s="147">
        <f>IF(J13="","",I13)</f>
        <v>1875000</v>
      </c>
    </row>
    <row r="14" spans="2:11" s="19" customFormat="1" ht="60" customHeight="1">
      <c r="B14" s="50" t="s">
        <v>26</v>
      </c>
      <c r="C14" s="52" t="s">
        <v>73</v>
      </c>
      <c r="D14" s="13">
        <v>150000</v>
      </c>
      <c r="E14" s="10">
        <f t="shared" ref="E14:E15" si="0">ROUNDDOWN(D14*3/4,0)</f>
        <v>112500</v>
      </c>
      <c r="F14" s="10">
        <f>IFERROR(VLOOKUP(B14,Sheet1!$A$2:$B$4,2,FALSE),"")</f>
        <v>1000000</v>
      </c>
      <c r="G14" s="10">
        <f t="shared" ref="G14:G17" si="1">MIN(E14,F14)</f>
        <v>112500</v>
      </c>
      <c r="H14" s="7">
        <v>10</v>
      </c>
      <c r="I14" s="44">
        <f t="shared" ref="I14:I15" si="2">ROUNDDOWN(G14*H14,-3)</f>
        <v>1125000</v>
      </c>
      <c r="J14" s="41" t="str">
        <f>IF(OR(B14="②",B14=""),"",F14*H14)</f>
        <v/>
      </c>
      <c r="K14" s="147" t="str">
        <f t="shared" ref="K14:K17" si="3">IF(J14="","",I14)</f>
        <v/>
      </c>
    </row>
    <row r="15" spans="2:11" s="19" customFormat="1" ht="60" customHeight="1">
      <c r="B15" s="43"/>
      <c r="C15" s="21"/>
      <c r="D15" s="7"/>
      <c r="E15" s="10">
        <f t="shared" si="0"/>
        <v>0</v>
      </c>
      <c r="F15" s="10" t="str">
        <f>IFERROR(VLOOKUP(B15,Sheet1!$A$2:$B$4,2,FALSE),"")</f>
        <v/>
      </c>
      <c r="G15" s="10">
        <f t="shared" si="1"/>
        <v>0</v>
      </c>
      <c r="H15" s="7"/>
      <c r="I15" s="44">
        <f t="shared" si="2"/>
        <v>0</v>
      </c>
      <c r="J15" s="41" t="str">
        <f>IF(OR(B15="②",B15=""),"",F15*H15)</f>
        <v/>
      </c>
      <c r="K15" s="147" t="str">
        <f t="shared" si="3"/>
        <v/>
      </c>
    </row>
    <row r="16" spans="2:11" s="19" customFormat="1" ht="60" customHeight="1">
      <c r="B16" s="43"/>
      <c r="C16" s="21"/>
      <c r="D16" s="7"/>
      <c r="E16" s="10">
        <f>ROUNDDOWN(D16*3/4,0)</f>
        <v>0</v>
      </c>
      <c r="F16" s="10" t="str">
        <f>IFERROR(VLOOKUP(B16,Sheet1!$A$2:$B$4,2,FALSE),"")</f>
        <v/>
      </c>
      <c r="G16" s="10">
        <f t="shared" si="1"/>
        <v>0</v>
      </c>
      <c r="H16" s="7"/>
      <c r="I16" s="44">
        <f>ROUNDDOWN(G16*H16,-3)</f>
        <v>0</v>
      </c>
      <c r="J16" s="41" t="str">
        <f>IF(OR(B16="②",B16=""),"",F16*H16)</f>
        <v/>
      </c>
      <c r="K16" s="147" t="str">
        <f t="shared" si="3"/>
        <v/>
      </c>
    </row>
    <row r="17" spans="2:12" s="19" customFormat="1" ht="60" customHeight="1" thickBot="1">
      <c r="B17" s="43"/>
      <c r="C17" s="22"/>
      <c r="D17" s="7"/>
      <c r="E17" s="10">
        <f>ROUNDDOWN(D17*3/4,0)</f>
        <v>0</v>
      </c>
      <c r="F17" s="10" t="str">
        <f>IFERROR(VLOOKUP(B17,Sheet1!$A$2:$B$4,2,FALSE),"")</f>
        <v/>
      </c>
      <c r="G17" s="10">
        <f t="shared" si="1"/>
        <v>0</v>
      </c>
      <c r="H17" s="7"/>
      <c r="I17" s="45">
        <f>ROUNDDOWN(G17*H17,-3)</f>
        <v>0</v>
      </c>
      <c r="J17" s="41" t="str">
        <f>IF(OR(B17="②",B17=""),"",F17*H17)</f>
        <v/>
      </c>
      <c r="K17" s="147" t="str">
        <f t="shared" si="3"/>
        <v/>
      </c>
    </row>
    <row r="18" spans="2:12" s="19" customFormat="1" ht="60" customHeight="1" thickBot="1">
      <c r="B18" s="46" t="s">
        <v>1</v>
      </c>
      <c r="C18" s="14"/>
      <c r="D18" s="15"/>
      <c r="E18" s="15"/>
      <c r="F18" s="15"/>
      <c r="G18" s="15"/>
      <c r="H18" s="16">
        <f>SUM(H13:H17)</f>
        <v>15</v>
      </c>
      <c r="I18" s="11">
        <f>SUM(I13:I17)</f>
        <v>3000000</v>
      </c>
      <c r="J18" s="67">
        <f>SUM(J13:J17)</f>
        <v>5000000</v>
      </c>
      <c r="K18" s="148">
        <f>SUM(K13:K17)</f>
        <v>1875000</v>
      </c>
      <c r="L18" s="68">
        <f>IFERROR(J18-K18,"")</f>
        <v>3125000</v>
      </c>
    </row>
    <row r="19" spans="2:12" s="19" customFormat="1" ht="18" customHeight="1">
      <c r="B19" s="1"/>
      <c r="C19" s="1"/>
      <c r="D19" s="1"/>
      <c r="E19" s="1"/>
      <c r="F19" s="1"/>
      <c r="G19" s="1"/>
      <c r="H19" s="1"/>
      <c r="I19" s="1"/>
      <c r="J19" s="1" t="s">
        <v>38</v>
      </c>
      <c r="K19" s="19" t="s">
        <v>79</v>
      </c>
      <c r="L19" s="1" t="s">
        <v>64</v>
      </c>
    </row>
    <row r="20" spans="2:12" s="19" customFormat="1" ht="18.600000000000001" customHeight="1">
      <c r="B20" s="20" t="s">
        <v>15</v>
      </c>
      <c r="C20" s="1"/>
      <c r="D20" s="1"/>
      <c r="E20" s="1"/>
      <c r="F20" s="1"/>
      <c r="G20" s="1"/>
      <c r="H20" s="1"/>
      <c r="I20" s="1"/>
      <c r="J20" s="1"/>
    </row>
    <row r="21" spans="2:12" s="19" customFormat="1" ht="8.4" customHeight="1" thickBot="1">
      <c r="B21" s="1"/>
      <c r="C21" s="1"/>
      <c r="D21" s="1"/>
      <c r="E21" s="1"/>
      <c r="F21" s="1"/>
      <c r="G21" s="1"/>
      <c r="H21" s="1"/>
      <c r="I21" s="1"/>
      <c r="J21" s="1"/>
    </row>
    <row r="22" spans="2:12" s="19" customFormat="1" ht="40.200000000000003" customHeight="1">
      <c r="B22" s="34" t="s">
        <v>32</v>
      </c>
      <c r="C22" s="133" t="s">
        <v>62</v>
      </c>
      <c r="D22" s="134"/>
      <c r="E22" s="1"/>
      <c r="F22" s="1"/>
      <c r="G22" s="1"/>
      <c r="H22" s="1"/>
      <c r="I22" s="1"/>
      <c r="J22" s="1"/>
    </row>
    <row r="23" spans="2:12" s="19" customFormat="1" ht="15" customHeight="1" thickBot="1">
      <c r="B23" s="40"/>
      <c r="C23" s="135" t="s">
        <v>17</v>
      </c>
      <c r="D23" s="136"/>
      <c r="E23" s="1"/>
      <c r="F23" s="1"/>
      <c r="G23" s="1"/>
      <c r="H23" s="1"/>
      <c r="I23" s="1"/>
      <c r="J23" s="1"/>
    </row>
    <row r="24" spans="2:12" s="19" customFormat="1" ht="60" customHeight="1" thickBot="1">
      <c r="B24" s="49" t="s">
        <v>31</v>
      </c>
      <c r="C24" s="129">
        <f>IFERROR(VLOOKUP(B24,Sheet1!$A$7:$B$10,2,FALSE),"")</f>
        <v>2500000</v>
      </c>
      <c r="D24" s="130"/>
      <c r="E24" s="1"/>
      <c r="F24" s="1"/>
      <c r="G24" s="1"/>
      <c r="H24" s="1"/>
      <c r="I24" s="1"/>
      <c r="J24" s="1"/>
    </row>
    <row r="25" spans="2:12" s="19" customFormat="1" ht="8.4" customHeight="1" thickBot="1">
      <c r="B25" s="1"/>
      <c r="C25" s="1"/>
      <c r="D25" s="1"/>
      <c r="E25" s="1"/>
      <c r="F25" s="1"/>
      <c r="G25" s="1"/>
      <c r="H25" s="1"/>
      <c r="I25" s="1"/>
      <c r="J25" s="1"/>
    </row>
    <row r="26" spans="2:12" s="19" customFormat="1" ht="61.2" customHeight="1">
      <c r="B26" s="122" t="s">
        <v>13</v>
      </c>
      <c r="C26" s="123"/>
      <c r="D26" s="124" t="s">
        <v>3</v>
      </c>
      <c r="E26" s="124"/>
      <c r="F26" s="124" t="s">
        <v>30</v>
      </c>
      <c r="G26" s="124"/>
      <c r="H26" s="124" t="s">
        <v>51</v>
      </c>
      <c r="I26" s="105"/>
      <c r="J26" s="1"/>
    </row>
    <row r="27" spans="2:12" s="19" customFormat="1" ht="15" thickBot="1">
      <c r="B27" s="125"/>
      <c r="C27" s="126"/>
      <c r="D27" s="127" t="s">
        <v>18</v>
      </c>
      <c r="E27" s="127"/>
      <c r="F27" s="127" t="s">
        <v>19</v>
      </c>
      <c r="G27" s="127"/>
      <c r="H27" s="127" t="s">
        <v>20</v>
      </c>
      <c r="I27" s="128"/>
      <c r="J27" s="1"/>
    </row>
    <row r="28" spans="2:12" s="19" customFormat="1" ht="14.4">
      <c r="B28" s="142" t="s">
        <v>74</v>
      </c>
      <c r="C28" s="143"/>
      <c r="D28" s="95" t="s">
        <v>0</v>
      </c>
      <c r="E28" s="95"/>
      <c r="F28" s="119" t="s">
        <v>0</v>
      </c>
      <c r="G28" s="120"/>
      <c r="H28" s="95" t="s">
        <v>0</v>
      </c>
      <c r="I28" s="121"/>
      <c r="J28" s="1"/>
    </row>
    <row r="29" spans="2:12" s="19" customFormat="1" ht="60" customHeight="1">
      <c r="B29" s="144"/>
      <c r="C29" s="145"/>
      <c r="D29" s="139">
        <v>850000</v>
      </c>
      <c r="E29" s="139"/>
      <c r="F29" s="99">
        <f>ROUNDDOWN(D29*3/4,0)</f>
        <v>637500</v>
      </c>
      <c r="G29" s="99"/>
      <c r="H29" s="100"/>
      <c r="I29" s="101"/>
      <c r="J29" s="1"/>
    </row>
    <row r="30" spans="2:12" s="19" customFormat="1" ht="60" customHeight="1">
      <c r="B30" s="140" t="s">
        <v>75</v>
      </c>
      <c r="C30" s="141"/>
      <c r="D30" s="139">
        <v>1000000</v>
      </c>
      <c r="E30" s="139"/>
      <c r="F30" s="99">
        <f t="shared" ref="F30:F31" si="4">ROUNDDOWN(D30*3/4,0)</f>
        <v>750000</v>
      </c>
      <c r="G30" s="99"/>
      <c r="H30" s="100"/>
      <c r="I30" s="101"/>
      <c r="J30" s="1"/>
    </row>
    <row r="31" spans="2:12" s="19" customFormat="1" ht="60" customHeight="1">
      <c r="B31" s="140" t="s">
        <v>76</v>
      </c>
      <c r="C31" s="141"/>
      <c r="D31" s="139">
        <v>35000</v>
      </c>
      <c r="E31" s="139"/>
      <c r="F31" s="99">
        <f t="shared" si="4"/>
        <v>26250</v>
      </c>
      <c r="G31" s="99"/>
      <c r="H31" s="100"/>
      <c r="I31" s="101"/>
      <c r="J31" s="1"/>
    </row>
    <row r="32" spans="2:12" s="19" customFormat="1" ht="60" customHeight="1">
      <c r="B32" s="106"/>
      <c r="C32" s="107"/>
      <c r="D32" s="108"/>
      <c r="E32" s="108"/>
      <c r="F32" s="99">
        <f>ROUNDDOWN(D32*3/4,0)</f>
        <v>0</v>
      </c>
      <c r="G32" s="99"/>
      <c r="H32" s="109"/>
      <c r="I32" s="110"/>
      <c r="J32" s="1"/>
    </row>
    <row r="33" spans="2:11" s="19" customFormat="1" ht="60" customHeight="1" thickBot="1">
      <c r="B33" s="106"/>
      <c r="C33" s="107"/>
      <c r="D33" s="108"/>
      <c r="E33" s="108"/>
      <c r="F33" s="99">
        <f>ROUNDDOWN(D33*3/4,0)</f>
        <v>0</v>
      </c>
      <c r="G33" s="99"/>
      <c r="H33" s="111"/>
      <c r="I33" s="112"/>
      <c r="J33" s="1"/>
    </row>
    <row r="34" spans="2:11" s="19" customFormat="1" ht="60" customHeight="1" thickBot="1">
      <c r="B34" s="113" t="s">
        <v>1</v>
      </c>
      <c r="C34" s="114"/>
      <c r="D34" s="115"/>
      <c r="E34" s="116"/>
      <c r="F34" s="80">
        <f>SUM(F29:G33)</f>
        <v>1413750</v>
      </c>
      <c r="G34" s="81"/>
      <c r="H34" s="80">
        <f>ROUNDDOWN(MIN(F34,C24),-3)</f>
        <v>1413000</v>
      </c>
      <c r="I34" s="82"/>
      <c r="J34" s="68">
        <f>IFERROR(C24-H34,"")</f>
        <v>1087000</v>
      </c>
    </row>
    <row r="35" spans="2:11" s="19" customFormat="1" ht="14.4">
      <c r="B35" s="1"/>
      <c r="C35" s="1"/>
      <c r="D35" s="1"/>
      <c r="E35" s="1"/>
      <c r="F35" s="1"/>
      <c r="G35" s="1"/>
      <c r="H35" s="1"/>
      <c r="I35" s="1"/>
      <c r="J35" s="1" t="s">
        <v>65</v>
      </c>
    </row>
    <row r="36" spans="2:11" s="19" customFormat="1" ht="14.4">
      <c r="B36" s="1" t="s">
        <v>41</v>
      </c>
      <c r="C36" s="1"/>
      <c r="D36" s="1"/>
      <c r="E36" s="1"/>
      <c r="F36" s="1"/>
      <c r="G36" s="1"/>
      <c r="H36" s="1"/>
      <c r="I36" s="1"/>
      <c r="J36" s="1"/>
    </row>
    <row r="37" spans="2:11" s="19" customFormat="1" ht="12.6" customHeight="1" thickBot="1">
      <c r="C37" s="1"/>
      <c r="D37" s="1"/>
      <c r="E37" s="1"/>
      <c r="F37" s="1"/>
      <c r="G37" s="1"/>
      <c r="H37" s="1"/>
      <c r="I37" s="1"/>
      <c r="J37" s="1"/>
    </row>
    <row r="38" spans="2:11" s="19" customFormat="1" ht="40.799999999999997" customHeight="1">
      <c r="B38" s="62" t="s">
        <v>63</v>
      </c>
      <c r="C38" s="1"/>
      <c r="D38" s="1"/>
      <c r="E38" s="1"/>
      <c r="F38" s="1"/>
      <c r="G38" s="1"/>
      <c r="H38" s="1"/>
      <c r="I38" s="1"/>
      <c r="J38" s="1"/>
    </row>
    <row r="39" spans="2:11" s="19" customFormat="1" ht="15" thickBot="1">
      <c r="B39" s="39" t="s">
        <v>23</v>
      </c>
      <c r="C39" s="1"/>
      <c r="D39" s="1"/>
      <c r="E39" s="1"/>
      <c r="F39" s="1"/>
      <c r="G39" s="1"/>
      <c r="H39" s="1"/>
      <c r="I39" s="1"/>
      <c r="J39" s="1"/>
    </row>
    <row r="40" spans="2:11" s="19" customFormat="1" ht="60" customHeight="1" thickBot="1">
      <c r="B40" s="63">
        <f>SUBTOTAL(9,L18,J34)</f>
        <v>4212000</v>
      </c>
      <c r="C40" s="1"/>
      <c r="D40" s="1"/>
      <c r="E40" s="1"/>
      <c r="F40" s="1"/>
      <c r="G40" s="1"/>
      <c r="H40" s="1"/>
      <c r="I40" s="1"/>
      <c r="J40" s="1"/>
    </row>
    <row r="41" spans="2:11" s="19" customFormat="1" ht="15" thickBot="1">
      <c r="B41" s="1"/>
      <c r="C41" s="1"/>
      <c r="D41" s="1"/>
      <c r="E41" s="1"/>
      <c r="F41" s="1"/>
      <c r="G41" s="1"/>
      <c r="H41" s="1"/>
      <c r="I41" s="1"/>
      <c r="J41" s="1"/>
    </row>
    <row r="42" spans="2:11" s="25" customFormat="1" ht="94.8" customHeight="1">
      <c r="B42" s="42" t="s">
        <v>40</v>
      </c>
      <c r="C42" s="35" t="s">
        <v>13</v>
      </c>
      <c r="D42" s="35" t="s">
        <v>3</v>
      </c>
      <c r="E42" s="35" t="s">
        <v>53</v>
      </c>
      <c r="F42" s="35" t="s">
        <v>7</v>
      </c>
      <c r="G42" s="35" t="s">
        <v>56</v>
      </c>
      <c r="H42" s="35" t="s">
        <v>8</v>
      </c>
      <c r="I42" s="32" t="s">
        <v>59</v>
      </c>
      <c r="J42" s="24"/>
      <c r="K42" s="24"/>
    </row>
    <row r="43" spans="2:11" s="19" customFormat="1" ht="15" customHeight="1" thickBot="1">
      <c r="B43" s="40"/>
      <c r="C43" s="36"/>
      <c r="D43" s="36" t="s">
        <v>24</v>
      </c>
      <c r="E43" s="36" t="s">
        <v>52</v>
      </c>
      <c r="F43" s="36" t="s">
        <v>54</v>
      </c>
      <c r="G43" s="36" t="s">
        <v>55</v>
      </c>
      <c r="H43" s="36" t="s">
        <v>57</v>
      </c>
      <c r="I43" s="37" t="s">
        <v>58</v>
      </c>
      <c r="J43" s="1"/>
      <c r="K43" s="1"/>
    </row>
    <row r="44" spans="2:11" s="19" customFormat="1" ht="15" customHeight="1">
      <c r="B44" s="53"/>
      <c r="C44" s="17"/>
      <c r="D44" s="17" t="s">
        <v>0</v>
      </c>
      <c r="E44" s="17" t="s">
        <v>0</v>
      </c>
      <c r="F44" s="17" t="s">
        <v>0</v>
      </c>
      <c r="G44" s="17" t="s">
        <v>0</v>
      </c>
      <c r="H44" s="17" t="s">
        <v>9</v>
      </c>
      <c r="I44" s="33" t="s">
        <v>0</v>
      </c>
      <c r="J44" s="1"/>
      <c r="K44" s="1"/>
    </row>
    <row r="45" spans="2:11" s="19" customFormat="1" ht="60" customHeight="1">
      <c r="B45" s="50" t="s">
        <v>25</v>
      </c>
      <c r="C45" s="56" t="s">
        <v>66</v>
      </c>
      <c r="D45" s="57">
        <v>50000</v>
      </c>
      <c r="E45" s="10">
        <f>ROUNDDOWN(D45*3/4,0)</f>
        <v>37500</v>
      </c>
      <c r="F45" s="10">
        <f>IFERROR(VLOOKUP(B45,Sheet1!$A$13:$B$14,2,FALSE),"")</f>
        <v>100000</v>
      </c>
      <c r="G45" s="72">
        <f>MIN(E45,F45)</f>
        <v>37500</v>
      </c>
      <c r="H45" s="70">
        <v>20</v>
      </c>
      <c r="I45" s="66">
        <f>ROUNDDOWN(MIN(G45*H45,B40),-3)</f>
        <v>750000</v>
      </c>
      <c r="J45" s="1"/>
    </row>
    <row r="46" spans="2:11" s="19" customFormat="1" ht="60" customHeight="1">
      <c r="B46" s="50" t="s">
        <v>26</v>
      </c>
      <c r="C46" s="58" t="s">
        <v>67</v>
      </c>
      <c r="D46" s="59">
        <v>100000</v>
      </c>
      <c r="E46" s="10">
        <f t="shared" ref="E46:E48" si="5">ROUNDDOWN(D46*3/4,0)</f>
        <v>75000</v>
      </c>
      <c r="F46" s="10" t="str">
        <f>IFERROR(VLOOKUP(B46,Sheet1!$A$13:$B$14,2,FALSE),"")</f>
        <v>-</v>
      </c>
      <c r="G46" s="64">
        <f t="shared" ref="G46:G49" si="6">MIN(E46,F46)</f>
        <v>75000</v>
      </c>
      <c r="H46" s="71">
        <v>10</v>
      </c>
      <c r="I46" s="66">
        <f t="shared" ref="I46:I49" si="7">ROUNDDOWN(MIN(G46*H46,B41),-3)</f>
        <v>750000</v>
      </c>
      <c r="J46" s="1"/>
    </row>
    <row r="47" spans="2:11" s="19" customFormat="1" ht="60" customHeight="1">
      <c r="B47" s="50" t="s">
        <v>25</v>
      </c>
      <c r="C47" s="58" t="s">
        <v>37</v>
      </c>
      <c r="D47" s="59">
        <v>250000</v>
      </c>
      <c r="E47" s="10">
        <f t="shared" si="5"/>
        <v>187500</v>
      </c>
      <c r="F47" s="10">
        <f>IFERROR(VLOOKUP(B47,Sheet1!$A$13:$B$14,2,FALSE),"")</f>
        <v>100000</v>
      </c>
      <c r="G47" s="64">
        <f t="shared" si="6"/>
        <v>100000</v>
      </c>
      <c r="H47" s="71">
        <v>7</v>
      </c>
      <c r="I47" s="66">
        <f t="shared" si="7"/>
        <v>700000</v>
      </c>
      <c r="J47" s="1"/>
    </row>
    <row r="48" spans="2:11" s="19" customFormat="1" ht="60" customHeight="1">
      <c r="B48" s="43"/>
      <c r="C48" s="54"/>
      <c r="D48" s="55"/>
      <c r="E48" s="10">
        <f t="shared" si="5"/>
        <v>0</v>
      </c>
      <c r="F48" s="10" t="str">
        <f>IFERROR(VLOOKUP(B48,Sheet1!$A$13:$B$14,2,FALSE),"")</f>
        <v/>
      </c>
      <c r="G48" s="64">
        <f t="shared" si="6"/>
        <v>0</v>
      </c>
      <c r="H48" s="65"/>
      <c r="I48" s="66">
        <f t="shared" si="7"/>
        <v>0</v>
      </c>
      <c r="J48" s="1"/>
    </row>
    <row r="49" spans="2:11" s="19" customFormat="1" ht="60" customHeight="1" thickBot="1">
      <c r="B49" s="43"/>
      <c r="C49" s="54"/>
      <c r="D49" s="55"/>
      <c r="E49" s="10">
        <f>ROUNDDOWN(D49*3/4,0)</f>
        <v>0</v>
      </c>
      <c r="F49" s="10" t="str">
        <f>IFERROR(VLOOKUP(B49,Sheet1!$A$13:$B$14,2,FALSE),"")</f>
        <v/>
      </c>
      <c r="G49" s="64">
        <f t="shared" si="6"/>
        <v>0</v>
      </c>
      <c r="H49" s="65"/>
      <c r="I49" s="66">
        <f t="shared" si="7"/>
        <v>0</v>
      </c>
      <c r="J49" s="61">
        <f>SUM(I45:I49)</f>
        <v>2200000</v>
      </c>
    </row>
    <row r="50" spans="2:11" s="19" customFormat="1" ht="60" customHeight="1" thickBot="1">
      <c r="B50" s="46" t="s">
        <v>1</v>
      </c>
      <c r="C50" s="14"/>
      <c r="D50" s="15"/>
      <c r="E50" s="15"/>
      <c r="F50" s="15"/>
      <c r="G50" s="15"/>
      <c r="H50" s="16">
        <f>SUM(H45:H49)</f>
        <v>37</v>
      </c>
      <c r="I50" s="11">
        <f>ROUNDDOWN(MIN(SUM(I45:I49),B40),-3)</f>
        <v>2200000</v>
      </c>
      <c r="J50" s="1"/>
    </row>
    <row r="51" spans="2:11" s="19" customFormat="1" ht="14.4">
      <c r="B51" s="1"/>
      <c r="C51" s="1"/>
      <c r="D51" s="1"/>
      <c r="E51" s="1"/>
      <c r="F51" s="1"/>
      <c r="G51" s="1"/>
      <c r="H51" s="1"/>
      <c r="I51" s="1"/>
      <c r="J51" s="1"/>
    </row>
    <row r="52" spans="2:11" s="19" customFormat="1" ht="30" customHeight="1">
      <c r="B52" s="83" t="s">
        <v>69</v>
      </c>
      <c r="C52" s="83"/>
      <c r="D52" s="83"/>
      <c r="E52" s="1"/>
      <c r="F52" s="1"/>
      <c r="G52" s="1"/>
      <c r="H52" s="1"/>
      <c r="I52" s="1"/>
      <c r="J52" s="1"/>
    </row>
    <row r="53" spans="2:11" s="19" customFormat="1" ht="8.4" customHeight="1" thickBot="1">
      <c r="B53" s="1"/>
      <c r="C53" s="1"/>
      <c r="D53" s="1"/>
      <c r="E53" s="1"/>
      <c r="F53" s="1"/>
      <c r="G53" s="1"/>
      <c r="H53" s="1"/>
      <c r="I53" s="1"/>
      <c r="J53" s="1"/>
    </row>
    <row r="54" spans="2:11" s="19" customFormat="1" ht="45" customHeight="1">
      <c r="B54" s="102" t="s">
        <v>21</v>
      </c>
      <c r="C54" s="103"/>
      <c r="D54" s="26" t="s">
        <v>22</v>
      </c>
      <c r="E54" s="1"/>
      <c r="F54" s="1"/>
      <c r="G54" s="1"/>
      <c r="H54" s="104" t="s">
        <v>61</v>
      </c>
      <c r="I54" s="105"/>
      <c r="J54" s="1"/>
    </row>
    <row r="55" spans="2:11" s="19" customFormat="1" ht="13.2" customHeight="1" thickBot="1">
      <c r="B55" s="29"/>
      <c r="C55" s="30"/>
      <c r="D55" s="31" t="s">
        <v>60</v>
      </c>
      <c r="E55" s="1"/>
      <c r="F55" s="1"/>
      <c r="G55" s="1"/>
      <c r="H55" s="85"/>
      <c r="I55" s="86"/>
      <c r="J55" s="1"/>
    </row>
    <row r="56" spans="2:11" s="19" customFormat="1" ht="13.2" customHeight="1">
      <c r="B56" s="87"/>
      <c r="C56" s="88"/>
      <c r="D56" s="27" t="s">
        <v>0</v>
      </c>
      <c r="E56" s="1"/>
      <c r="F56" s="1"/>
      <c r="G56" s="1"/>
      <c r="H56" s="89" t="s">
        <v>0</v>
      </c>
      <c r="I56" s="90"/>
      <c r="J56" s="1"/>
    </row>
    <row r="57" spans="2:11" s="19" customFormat="1" ht="96.6" customHeight="1" thickBot="1">
      <c r="B57" s="137" t="s">
        <v>68</v>
      </c>
      <c r="C57" s="138"/>
      <c r="D57" s="28" t="str">
        <f>IF(B57="","0","50,000")</f>
        <v>50,000</v>
      </c>
      <c r="E57" s="1"/>
      <c r="F57" s="1"/>
      <c r="G57" s="1"/>
      <c r="H57" s="93">
        <f>IFERROR(MIN(I18+H34+I50+D57,B6),"")</f>
        <v>6000000</v>
      </c>
      <c r="I57" s="94"/>
      <c r="J57" s="1"/>
    </row>
    <row r="58" spans="2:11" s="19" customFormat="1" ht="14.4">
      <c r="B58" s="1"/>
      <c r="C58" s="1"/>
      <c r="D58" s="1"/>
      <c r="E58" s="1"/>
      <c r="F58" s="1"/>
      <c r="G58" s="1"/>
      <c r="H58" s="95"/>
      <c r="I58" s="95"/>
      <c r="J58" s="1"/>
    </row>
    <row r="59" spans="2:11" s="19" customFormat="1" ht="31.5" customHeight="1">
      <c r="B59" s="84" t="s">
        <v>10</v>
      </c>
      <c r="C59" s="84"/>
      <c r="D59" s="84"/>
      <c r="E59" s="84"/>
      <c r="F59" s="84"/>
      <c r="G59" s="84"/>
      <c r="H59" s="84"/>
      <c r="I59" s="84"/>
      <c r="J59" s="1"/>
      <c r="K59" s="1"/>
    </row>
    <row r="60" spans="2:11" s="19" customFormat="1" ht="14.4">
      <c r="B60" s="1"/>
      <c r="C60" s="1"/>
      <c r="D60" s="1"/>
      <c r="E60" s="1"/>
      <c r="F60" s="1"/>
      <c r="G60" s="1"/>
      <c r="H60" s="1"/>
      <c r="I60" s="1"/>
      <c r="J60" s="1"/>
    </row>
  </sheetData>
  <mergeCells count="51">
    <mergeCell ref="B59:I59"/>
    <mergeCell ref="H55:I55"/>
    <mergeCell ref="B56:C56"/>
    <mergeCell ref="H56:I56"/>
    <mergeCell ref="B57:C57"/>
    <mergeCell ref="H57:I57"/>
    <mergeCell ref="H58:I58"/>
    <mergeCell ref="B34:C34"/>
    <mergeCell ref="D34:E34"/>
    <mergeCell ref="F34:G34"/>
    <mergeCell ref="H34:I34"/>
    <mergeCell ref="B52:D52"/>
    <mergeCell ref="B54:C54"/>
    <mergeCell ref="H54:I54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9"/>
    <mergeCell ref="D28:E28"/>
    <mergeCell ref="F28:G28"/>
    <mergeCell ref="H28:I28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:I3"/>
    <mergeCell ref="G4:I4"/>
    <mergeCell ref="G5:I5"/>
    <mergeCell ref="C22:D22"/>
    <mergeCell ref="C23:D23"/>
    <mergeCell ref="C24:D24"/>
  </mergeCells>
  <phoneticPr fontId="2"/>
  <dataValidations count="3">
    <dataValidation type="list" allowBlank="1" showInputMessage="1" showErrorMessage="1" sqref="B13:B17" xr:uid="{949141C3-DBF0-4B5D-8687-3D226AC13A21}">
      <formula1>" ,①,②,③"</formula1>
    </dataValidation>
    <dataValidation type="list" allowBlank="1" showInputMessage="1" showErrorMessage="1" sqref="B24" xr:uid="{82B117AA-A112-4419-B810-38B4BD45623F}">
      <formula1>"１名以上１０名以下,１１名以上２０名以下,２１名以上３０名以下,３１名以上"</formula1>
    </dataValidation>
    <dataValidation type="list" allowBlank="1" showInputMessage="1" showErrorMessage="1" sqref="B45:B49" xr:uid="{2A4D4480-87CB-41E9-A6BE-D903B6644CF6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2" fitToHeight="0" orientation="landscape" r:id="rId1"/>
  <headerFooter alignWithMargins="0"/>
  <rowBreaks count="3" manualBreakCount="3">
    <brk id="18" max="8" man="1"/>
    <brk id="34" max="8" man="1"/>
    <brk id="50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C29" sqref="C29"/>
    </sheetView>
  </sheetViews>
  <sheetFormatPr defaultRowHeight="13.2"/>
  <cols>
    <col min="1" max="2" width="29.33203125" customWidth="1"/>
  </cols>
  <sheetData>
    <row r="1" spans="1:2">
      <c r="A1" t="s">
        <v>27</v>
      </c>
      <c r="B1" t="s">
        <v>39</v>
      </c>
    </row>
    <row r="2" spans="1:2">
      <c r="A2" s="23" t="s">
        <v>28</v>
      </c>
      <c r="B2" s="9">
        <v>1000000</v>
      </c>
    </row>
    <row r="3" spans="1:2">
      <c r="A3" s="23" t="s">
        <v>29</v>
      </c>
      <c r="B3" s="9">
        <v>1000000</v>
      </c>
    </row>
    <row r="4" spans="1:2">
      <c r="A4" s="23" t="s">
        <v>70</v>
      </c>
      <c r="B4" s="9">
        <v>300000</v>
      </c>
    </row>
    <row r="5" spans="1:2">
      <c r="A5" s="23"/>
    </row>
    <row r="6" spans="1:2">
      <c r="A6" s="23" t="s">
        <v>32</v>
      </c>
      <c r="B6" t="s">
        <v>39</v>
      </c>
    </row>
    <row r="7" spans="1:2">
      <c r="A7" s="23" t="s">
        <v>33</v>
      </c>
      <c r="B7" s="9">
        <v>1000000</v>
      </c>
    </row>
    <row r="8" spans="1:2">
      <c r="A8" s="23" t="s">
        <v>34</v>
      </c>
      <c r="B8" s="9">
        <v>1500000</v>
      </c>
    </row>
    <row r="9" spans="1:2">
      <c r="A9" s="23" t="s">
        <v>35</v>
      </c>
      <c r="B9" s="9">
        <v>2000000</v>
      </c>
    </row>
    <row r="10" spans="1:2">
      <c r="A10" s="23" t="s">
        <v>36</v>
      </c>
      <c r="B10" s="9">
        <v>2500000</v>
      </c>
    </row>
    <row r="12" spans="1:2">
      <c r="A12" s="23" t="s">
        <v>27</v>
      </c>
      <c r="B12" t="s">
        <v>39</v>
      </c>
    </row>
    <row r="13" spans="1:2">
      <c r="A13" s="23" t="s">
        <v>28</v>
      </c>
      <c r="B13" s="9">
        <v>100000</v>
      </c>
    </row>
    <row r="14" spans="1:2">
      <c r="A14" s="23" t="s">
        <v>29</v>
      </c>
      <c r="B14" s="60" t="s">
        <v>42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別紙様式１</vt:lpstr>
      <vt:lpstr>記載例</vt:lpstr>
      <vt:lpstr>Sheet1</vt:lpstr>
      <vt:lpstr>記載例!Print_Area</vt:lpstr>
      <vt:lpstr>別紙様式１!Print_Area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2025-06-12T07:09:47Z</cp:lastPrinted>
  <dcterms:modified xsi:type="dcterms:W3CDTF">2025-07-14T09:38:32Z</dcterms:modified>
</cp:coreProperties>
</file>