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5〇～（国庫）\01 発議用\交付要綱（案）\発議用（赤字）\別紙様式１～１０\"/>
    </mc:Choice>
  </mc:AlternateContent>
  <xr:revisionPtr revIDLastSave="0" documentId="13_ncr:1_{8A794019-57DC-4EC4-A369-466CD2B4CB9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６" sheetId="32" r:id="rId1"/>
    <sheet name="記載例" sheetId="33" r:id="rId2"/>
    <sheet name="Sheet1" sheetId="26" r:id="rId3"/>
  </sheet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記載例!$B$1:$I$45</definedName>
    <definedName name="_xlnm.Print_Area" localSheetId="0">別紙様式６!$A$1:$J$46</definedName>
    <definedName name="記載例" localSheetId="2" hidden="1">#REF!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33" l="1"/>
  <c r="H33" i="33"/>
  <c r="F32" i="33"/>
  <c r="E32" i="33"/>
  <c r="F31" i="33"/>
  <c r="E31" i="33"/>
  <c r="F30" i="33"/>
  <c r="E30" i="33"/>
  <c r="F29" i="33"/>
  <c r="E29" i="33"/>
  <c r="D18" i="33"/>
  <c r="F17" i="33"/>
  <c r="F16" i="33"/>
  <c r="F15" i="33"/>
  <c r="F31" i="32"/>
  <c r="F32" i="32"/>
  <c r="F33" i="32"/>
  <c r="F30" i="32"/>
  <c r="D19" i="32"/>
  <c r="F17" i="32"/>
  <c r="F18" i="32"/>
  <c r="F16" i="32"/>
  <c r="G32" i="33" l="1"/>
  <c r="I32" i="33" s="1"/>
  <c r="G30" i="33"/>
  <c r="I30" i="33" s="1"/>
  <c r="G31" i="33"/>
  <c r="I31" i="33" s="1"/>
  <c r="G29" i="33"/>
  <c r="F18" i="33"/>
  <c r="H18" i="33" s="1"/>
  <c r="B24" i="33" s="1"/>
  <c r="F19" i="32"/>
  <c r="H19" i="32" s="1"/>
  <c r="B25" i="32" s="1"/>
  <c r="I29" i="33" l="1"/>
  <c r="I33" i="33" s="1"/>
  <c r="H40" i="33" s="1"/>
  <c r="H34" i="32" l="1"/>
  <c r="E33" i="32"/>
  <c r="E32" i="32"/>
  <c r="E31" i="32"/>
  <c r="E30" i="32"/>
  <c r="D41" i="32"/>
  <c r="G31" i="32" l="1"/>
  <c r="I31" i="32" s="1"/>
  <c r="G32" i="32"/>
  <c r="I32" i="32" s="1"/>
  <c r="G30" i="32"/>
  <c r="I30" i="32" s="1"/>
  <c r="G33" i="32"/>
  <c r="I33" i="32" s="1"/>
  <c r="I34" i="32" l="1"/>
  <c r="H41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547929B7-8F0E-41E7-A71F-83A840F0A1D1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8" authorId="0" shapeId="0" xr:uid="{D60EF8AE-4570-4FD3-8A53-A1E0B2598AC3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sharedStrings.xml><?xml version="1.0" encoding="utf-8"?>
<sst xmlns="http://schemas.openxmlformats.org/spreadsheetml/2006/main" count="123" uniqueCount="61">
  <si>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</si>
  <si>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</si>
  <si>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機器名</t>
    <rPh sb="0" eb="2">
      <t>キキ</t>
    </rPh>
    <rPh sb="2" eb="3">
      <t>メイ</t>
    </rPh>
    <phoneticPr fontId="2"/>
  </si>
  <si>
    <t>（C）</t>
    <phoneticPr fontId="2"/>
  </si>
  <si>
    <t>対象経費
（機器購入価格）</t>
    <rPh sb="0" eb="2">
      <t>タイショウ</t>
    </rPh>
    <rPh sb="2" eb="4">
      <t>ケイヒ</t>
    </rPh>
    <phoneticPr fontId="2"/>
  </si>
  <si>
    <t>（F）</t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</si>
  <si>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</si>
  <si>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</si>
  <si>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（B）</t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</si>
  <si>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</si>
  <si>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（A）</t>
    <phoneticPr fontId="2"/>
  </si>
  <si>
    <t>台数</t>
    <rPh sb="0" eb="2">
      <t>ダイスウ</t>
    </rPh>
    <phoneticPr fontId="2"/>
  </si>
  <si>
    <t>台</t>
    <rPh sb="0" eb="1">
      <t>ダイ</t>
    </rPh>
    <phoneticPr fontId="2"/>
  </si>
  <si>
    <t>種別</t>
    <rPh sb="0" eb="2">
      <t>シュベツ</t>
    </rPh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</si>
  <si>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</si>
  <si>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</si>
  <si>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(G)</t>
    <phoneticPr fontId="2"/>
  </si>
  <si>
    <t>（H）</t>
    <phoneticPr fontId="2"/>
  </si>
  <si>
    <t>「業務改善支援」に該当するテクノロジー（介護ソフト含む）</t>
    <rPh sb="1" eb="3">
      <t>ギョウム</t>
    </rPh>
    <rPh sb="3" eb="5">
      <t>カイゼン</t>
    </rPh>
    <rPh sb="5" eb="7">
      <t>シエン</t>
    </rPh>
    <rPh sb="9" eb="11">
      <t>ガイトウ</t>
    </rPh>
    <rPh sb="20" eb="22">
      <t>カイゴ</t>
    </rPh>
    <rPh sb="25" eb="26">
      <t>フク</t>
    </rPh>
    <phoneticPr fontId="2"/>
  </si>
  <si>
    <t>連動することで効果が高まると判断できるテクノロジー</t>
    <rPh sb="0" eb="2">
      <t>レンドウ</t>
    </rPh>
    <rPh sb="7" eb="9">
      <t>コウカ</t>
    </rPh>
    <rPh sb="10" eb="11">
      <t>タカ</t>
    </rPh>
    <rPh sb="14" eb="16">
      <t>ハンダン</t>
    </rPh>
    <phoneticPr fontId="2"/>
  </si>
  <si>
    <t>記載例</t>
    <rPh sb="0" eb="3">
      <t>キサイレイ</t>
    </rPh>
    <phoneticPr fontId="2"/>
  </si>
  <si>
    <t>●●●●●</t>
    <phoneticPr fontId="2"/>
  </si>
  <si>
    <t>☆☆☆☆</t>
    <phoneticPr fontId="2"/>
  </si>
  <si>
    <t>△△△△</t>
    <phoneticPr fontId="2"/>
  </si>
  <si>
    <t>●●
××
△△
▲▲
■■</t>
    <phoneticPr fontId="2"/>
  </si>
  <si>
    <t>機器名</t>
    <rPh sb="0" eb="3">
      <t>キキメイ</t>
    </rPh>
    <phoneticPr fontId="2"/>
  </si>
  <si>
    <t>(L)</t>
    <phoneticPr fontId="2"/>
  </si>
  <si>
    <t>基準額</t>
    <rPh sb="0" eb="2">
      <t>キジュン</t>
    </rPh>
    <rPh sb="2" eb="3">
      <t>ガク</t>
    </rPh>
    <phoneticPr fontId="2"/>
  </si>
  <si>
    <t>（２）上記（１）と付帯して必要となる経費</t>
    <rPh sb="3" eb="5">
      <t>ジョウキ</t>
    </rPh>
    <rPh sb="9" eb="11">
      <t>フタイ</t>
    </rPh>
    <rPh sb="13" eb="15">
      <t>ヒツヨウ</t>
    </rPh>
    <rPh sb="18" eb="20">
      <t>ケイヒ</t>
    </rPh>
    <phoneticPr fontId="2"/>
  </si>
  <si>
    <t>（１）主として導入する「介護業務支援」に該当するテクノロジー（介護ソフト含む）</t>
    <rPh sb="3" eb="4">
      <t>シュ</t>
    </rPh>
    <rPh sb="7" eb="9">
      <t>ドウニュウ</t>
    </rPh>
    <rPh sb="12" eb="14">
      <t>カイゴ</t>
    </rPh>
    <rPh sb="14" eb="16">
      <t>ギョウム</t>
    </rPh>
    <rPh sb="16" eb="18">
      <t>シエン</t>
    </rPh>
    <rPh sb="20" eb="22">
      <t>ガイトウ</t>
    </rPh>
    <rPh sb="31" eb="33">
      <t>カイゴ</t>
    </rPh>
    <rPh sb="36" eb="37">
      <t>フク</t>
    </rPh>
    <phoneticPr fontId="2"/>
  </si>
  <si>
    <t>　　　　  種別
①：タブレット、PC等
②：その他（通信環境整備等）</t>
    <rPh sb="6" eb="8">
      <t>シュベツ</t>
    </rPh>
    <rPh sb="19" eb="20">
      <t>ナド</t>
    </rPh>
    <rPh sb="25" eb="26">
      <t>タ</t>
    </rPh>
    <rPh sb="27" eb="29">
      <t>ツウシン</t>
    </rPh>
    <rPh sb="29" eb="33">
      <t>カンキョウセイビ</t>
    </rPh>
    <rPh sb="33" eb="34">
      <t>ナド</t>
    </rPh>
    <phoneticPr fontId="2"/>
  </si>
  <si>
    <t>　※ １　消費税法（昭和６３年法律第１０８号）に規定する消費税及び地方税法（昭和２５年法律第２２６号）に規定する地方消費税は対象経費に含めないこと。</t>
    <phoneticPr fontId="2"/>
  </si>
  <si>
    <t>①</t>
  </si>
  <si>
    <t>①</t>
    <phoneticPr fontId="2"/>
  </si>
  <si>
    <t>②</t>
  </si>
  <si>
    <t>②</t>
    <phoneticPr fontId="2"/>
  </si>
  <si>
    <t>-</t>
    <phoneticPr fontId="2"/>
  </si>
  <si>
    <t>基準額</t>
    <rPh sb="0" eb="3">
      <t>キジュンガク</t>
    </rPh>
    <phoneticPr fontId="2"/>
  </si>
  <si>
    <t>（３）ケアプランデータ連携活用による加算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</si>
  <si>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（１）基準額(円）</t>
    <rPh sb="3" eb="6">
      <t>キジュンガク</t>
    </rPh>
    <rPh sb="7" eb="8">
      <t>エン</t>
    </rPh>
    <phoneticPr fontId="2"/>
  </si>
  <si>
    <r>
      <rPr>
        <sz val="12"/>
        <rFont val="ＭＳ 明朝"/>
        <family val="1"/>
        <charset val="128"/>
      </rPr>
      <t>法人名　：</t>
    </r>
    <r>
      <rPr>
        <sz val="12"/>
        <color rgb="FFFF0000"/>
        <rFont val="ＭＳ 明朝"/>
        <family val="1"/>
        <charset val="128"/>
      </rPr>
      <t>社会福祉法人〇〇会</t>
    </r>
    <rPh sb="0" eb="2">
      <t>ホウジン</t>
    </rPh>
    <rPh sb="5" eb="7">
      <t>シャカイ</t>
    </rPh>
    <rPh sb="7" eb="9">
      <t>フクシ</t>
    </rPh>
    <rPh sb="9" eb="11">
      <t>ホウジン</t>
    </rPh>
    <rPh sb="13" eb="14">
      <t>カイ</t>
    </rPh>
    <phoneticPr fontId="2"/>
  </si>
  <si>
    <r>
      <t>事業所名：</t>
    </r>
    <r>
      <rPr>
        <sz val="12"/>
        <color rgb="FFFF0000"/>
        <rFont val="ＭＳ 明朝"/>
        <family val="1"/>
        <charset val="128"/>
      </rPr>
      <t>特別養護老人ホーム〇〇ホーム</t>
    </r>
    <rPh sb="0" eb="3">
      <t>ジギョウショ</t>
    </rPh>
    <rPh sb="3" eb="4">
      <t>メイ</t>
    </rPh>
    <rPh sb="5" eb="9">
      <t>トクベツヨウゴ</t>
    </rPh>
    <rPh sb="9" eb="11">
      <t>ロウジン</t>
    </rPh>
    <phoneticPr fontId="2"/>
  </si>
  <si>
    <t>◇◇◇◇</t>
    <phoneticPr fontId="2"/>
  </si>
  <si>
    <t>◆◆◆◆</t>
    <phoneticPr fontId="2"/>
  </si>
  <si>
    <t>（M）</t>
    <phoneticPr fontId="2"/>
  </si>
  <si>
    <t>基準額(円）
(A)-(D)</t>
    <rPh sb="0" eb="3">
      <t>キジュンガク</t>
    </rPh>
    <phoneticPr fontId="2"/>
  </si>
  <si>
    <t>(E)</t>
    <phoneticPr fontId="2"/>
  </si>
  <si>
    <t>補助率を乗じて
得た額
（F）×3/4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</si>
  <si>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1台当たり申請額
※（G）と（H）の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</si>
  <si>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（I）</t>
    <phoneticPr fontId="2"/>
  </si>
  <si>
    <t>(J)</t>
    <phoneticPr fontId="2"/>
  </si>
  <si>
    <t>(K)</t>
    <phoneticPr fontId="2"/>
  </si>
  <si>
    <t xml:space="preserve">     ２　（J）欄は見守り機器の導入に伴う通信環境整備の場合、１を入力。</t>
    <rPh sb="12" eb="14">
      <t>ミマモ</t>
    </rPh>
    <rPh sb="15" eb="17">
      <t>キキ</t>
    </rPh>
    <rPh sb="18" eb="20">
      <t>ドウニュウ</t>
    </rPh>
    <rPh sb="35" eb="37">
      <t>ニュウリョク</t>
    </rPh>
    <phoneticPr fontId="2"/>
  </si>
  <si>
    <t>（D）</t>
    <phoneticPr fontId="2"/>
  </si>
  <si>
    <t>別紙様式６</t>
    <rPh sb="2" eb="4">
      <t>ヨウシキ</t>
    </rPh>
    <phoneticPr fontId="2"/>
  </si>
  <si>
    <t>介護テクノロジーパッケージ型導入支援経費精算額調書</t>
    <rPh sb="0" eb="2">
      <t>カイゴ</t>
    </rPh>
    <rPh sb="13" eb="14">
      <t>ガタ</t>
    </rPh>
    <rPh sb="14" eb="16">
      <t>ドウニュウ</t>
    </rPh>
    <rPh sb="16" eb="18">
      <t>シエン</t>
    </rPh>
    <rPh sb="18" eb="20">
      <t>ケイヒ</t>
    </rPh>
    <rPh sb="20" eb="23">
      <t>セイサンガク</t>
    </rPh>
    <rPh sb="23" eb="25">
      <t>チョウショ</t>
    </rPh>
    <phoneticPr fontId="2"/>
  </si>
  <si>
    <t>交付決定額（円）</t>
    <rPh sb="0" eb="4">
      <t>コウフケッテイ</t>
    </rPh>
    <rPh sb="4" eb="5">
      <t>ガク</t>
    </rPh>
    <rPh sb="6" eb="7">
      <t>エン</t>
    </rPh>
    <phoneticPr fontId="2"/>
  </si>
  <si>
    <t>補助金精算額
（A）と（B）×（C）の少ない額</t>
    <rPh sb="0" eb="3">
      <t>ホジョキン</t>
    </rPh>
    <rPh sb="3" eb="5">
      <t>セイサン</t>
    </rPh>
    <rPh sb="5" eb="6">
      <t>ガク</t>
    </rPh>
    <rPh sb="19" eb="20">
      <t>スク</t>
    </rPh>
    <rPh sb="22" eb="23">
      <t>ガク</t>
    </rPh>
    <phoneticPr fontId="2"/>
  </si>
  <si>
    <t>補助金精算額
（I）×（J）と(E)の少ない額</t>
    <rPh sb="0" eb="3">
      <t>ホジョキン</t>
    </rPh>
    <rPh sb="3" eb="5">
      <t>セイサン</t>
    </rPh>
    <rPh sb="5" eb="6">
      <t>ガク</t>
    </rPh>
    <rPh sb="19" eb="20">
      <t>スク</t>
    </rPh>
    <rPh sb="22" eb="23">
      <t>ガク</t>
    </rPh>
    <phoneticPr fontId="2"/>
  </si>
  <si>
    <t>補助金精算額計
(D)+(K)+(L)と(O)の少ない額</t>
    <rPh sb="0" eb="3">
      <t>ホジョキン</t>
    </rPh>
    <rPh sb="3" eb="5">
      <t>セイサン</t>
    </rPh>
    <rPh sb="5" eb="6">
      <t>ガク</t>
    </rPh>
    <rPh sb="6" eb="7">
      <t>ケイ</t>
    </rPh>
    <phoneticPr fontId="2"/>
  </si>
  <si>
    <r>
      <t>別紙様式</t>
    </r>
    <r>
      <rPr>
        <sz val="12"/>
        <color rgb="FFFF0000"/>
        <rFont val="ＭＳ 明朝"/>
        <family val="1"/>
        <charset val="128"/>
      </rPr>
      <t>６</t>
    </r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</si>
</sst>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2"/>
      <color rgb="FFFF0000"/>
      <name val="ＪＳＰ明朝"/>
      <family val="1"/>
      <charset val="128"/>
    </font>
    <font>
      <sz val="11"/>
      <color rgb="FFFF0000"/>
      <name val="ＪＳ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20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38" fontId="0" fillId="0" borderId="0" xfId="1" applyFont="1" applyAlignment="1"/>
    <xf numFmtId="38" fontId="5" fillId="2" borderId="1" xfId="1" applyFont="1" applyFill="1" applyBorder="1" applyAlignment="1">
      <alignment horizontal="right" vertical="center" wrapText="1"/>
    </xf>
    <xf numFmtId="38" fontId="5" fillId="2" borderId="6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38" fontId="5" fillId="0" borderId="0" xfId="1" quotePrefix="1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7" xfId="0" applyNumberFormat="1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right" vertical="center"/>
    </xf>
    <xf numFmtId="0" fontId="5" fillId="0" borderId="15" xfId="0" applyFont="1" applyBorder="1" applyAlignment="1">
      <alignment horizontal="right"/>
    </xf>
    <xf numFmtId="0" fontId="5" fillId="2" borderId="17" xfId="0" applyFont="1" applyFill="1" applyBorder="1" applyAlignment="1">
      <alignment horizontal="right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5" fillId="0" borderId="27" xfId="0" applyFont="1" applyBorder="1" applyAlignment="1">
      <alignment horizontal="center" vertical="center"/>
    </xf>
    <xf numFmtId="38" fontId="5" fillId="2" borderId="28" xfId="1" quotePrefix="1" applyFont="1" applyFill="1" applyBorder="1" applyAlignment="1">
      <alignment vertical="center"/>
    </xf>
    <xf numFmtId="0" fontId="5" fillId="0" borderId="28" xfId="0" applyFont="1" applyBorder="1" applyAlignment="1">
      <alignment horizontal="right"/>
    </xf>
    <xf numFmtId="0" fontId="5" fillId="0" borderId="27" xfId="0" applyFont="1" applyBorder="1" applyAlignment="1">
      <alignment horizontal="center" vertical="center" wrapText="1"/>
    </xf>
    <xf numFmtId="38" fontId="5" fillId="0" borderId="28" xfId="1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right"/>
    </xf>
    <xf numFmtId="0" fontId="12" fillId="0" borderId="0" xfId="0" applyFont="1"/>
    <xf numFmtId="0" fontId="11" fillId="0" borderId="16" xfId="0" applyFont="1" applyBorder="1" applyAlignment="1">
      <alignment horizontal="right"/>
    </xf>
    <xf numFmtId="0" fontId="11" fillId="0" borderId="8" xfId="0" applyFont="1" applyBorder="1" applyAlignment="1">
      <alignment horizontal="right"/>
    </xf>
    <xf numFmtId="0" fontId="11" fillId="0" borderId="1" xfId="0" applyFont="1" applyBorder="1" applyAlignment="1">
      <alignment horizontal="center" vertical="center"/>
    </xf>
    <xf numFmtId="38" fontId="11" fillId="0" borderId="1" xfId="1" applyFont="1" applyBorder="1" applyAlignment="1">
      <alignment horizontal="right" vertical="center"/>
    </xf>
    <xf numFmtId="38" fontId="5" fillId="2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38" fontId="5" fillId="2" borderId="24" xfId="1" applyFont="1" applyFill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38" fontId="11" fillId="0" borderId="2" xfId="1" applyFont="1" applyBorder="1" applyAlignment="1">
      <alignment horizontal="right" vertical="center"/>
    </xf>
    <xf numFmtId="38" fontId="5" fillId="2" borderId="2" xfId="0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 applyAlignment="1">
      <alignment horizontal="right"/>
    </xf>
    <xf numFmtId="38" fontId="5" fillId="0" borderId="0" xfId="0" applyNumberFormat="1" applyFont="1"/>
    <xf numFmtId="0" fontId="5" fillId="0" borderId="18" xfId="0" applyFont="1" applyBorder="1" applyAlignment="1">
      <alignment vertical="center"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3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right"/>
    </xf>
    <xf numFmtId="0" fontId="11" fillId="0" borderId="0" xfId="0" applyFont="1" applyAlignment="1">
      <alignment vertical="center"/>
    </xf>
    <xf numFmtId="0" fontId="11" fillId="0" borderId="0" xfId="0" applyFont="1"/>
    <xf numFmtId="0" fontId="14" fillId="0" borderId="0" xfId="0" applyFont="1"/>
    <xf numFmtId="0" fontId="11" fillId="0" borderId="2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right"/>
    </xf>
    <xf numFmtId="0" fontId="11" fillId="0" borderId="2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38" fontId="11" fillId="2" borderId="4" xfId="0" applyNumberFormat="1" applyFont="1" applyFill="1" applyBorder="1" applyAlignment="1">
      <alignment horizontal="right" vertical="center"/>
    </xf>
    <xf numFmtId="38" fontId="11" fillId="0" borderId="0" xfId="0" applyNumberFormat="1" applyFont="1"/>
    <xf numFmtId="0" fontId="15" fillId="0" borderId="0" xfId="0" applyFont="1"/>
    <xf numFmtId="0" fontId="11" fillId="0" borderId="17" xfId="0" applyFont="1" applyBorder="1" applyAlignment="1">
      <alignment horizontal="right"/>
    </xf>
    <xf numFmtId="0" fontId="11" fillId="0" borderId="18" xfId="0" applyFont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right"/>
    </xf>
    <xf numFmtId="0" fontId="11" fillId="0" borderId="21" xfId="0" applyFont="1" applyBorder="1" applyAlignment="1">
      <alignment horizontal="right"/>
    </xf>
    <xf numFmtId="38" fontId="11" fillId="2" borderId="1" xfId="1" applyFont="1" applyFill="1" applyBorder="1" applyAlignment="1">
      <alignment horizontal="right" vertical="center" wrapText="1"/>
    </xf>
    <xf numFmtId="38" fontId="11" fillId="2" borderId="1" xfId="0" applyNumberFormat="1" applyFont="1" applyFill="1" applyBorder="1" applyAlignment="1">
      <alignment horizontal="right" vertical="center"/>
    </xf>
    <xf numFmtId="38" fontId="11" fillId="2" borderId="24" xfId="1" applyFont="1" applyFill="1" applyBorder="1" applyAlignment="1">
      <alignment horizontal="right" vertical="center"/>
    </xf>
    <xf numFmtId="38" fontId="11" fillId="2" borderId="2" xfId="0" applyNumberFormat="1" applyFont="1" applyFill="1" applyBorder="1" applyAlignment="1">
      <alignment horizontal="right" vertical="center"/>
    </xf>
    <xf numFmtId="38" fontId="11" fillId="0" borderId="7" xfId="0" applyNumberFormat="1" applyFont="1" applyBorder="1" applyAlignment="1">
      <alignment horizontal="center" vertical="center"/>
    </xf>
    <xf numFmtId="38" fontId="11" fillId="2" borderId="6" xfId="0" applyNumberFormat="1" applyFont="1" applyFill="1" applyBorder="1" applyAlignment="1">
      <alignment horizontal="right" vertical="center"/>
    </xf>
    <xf numFmtId="0" fontId="11" fillId="0" borderId="11" xfId="0" applyFont="1" applyBorder="1" applyAlignment="1">
      <alignment horizontal="center" vertical="center"/>
    </xf>
    <xf numFmtId="0" fontId="16" fillId="0" borderId="0" xfId="0" applyFont="1"/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right" vertical="center"/>
    </xf>
    <xf numFmtId="0" fontId="11" fillId="2" borderId="17" xfId="0" applyFont="1" applyFill="1" applyBorder="1" applyAlignment="1">
      <alignment horizontal="right" vertical="center"/>
    </xf>
    <xf numFmtId="0" fontId="11" fillId="0" borderId="44" xfId="0" applyFont="1" applyBorder="1" applyAlignment="1">
      <alignment horizontal="right"/>
    </xf>
    <xf numFmtId="0" fontId="11" fillId="0" borderId="14" xfId="0" applyFont="1" applyBorder="1" applyAlignment="1">
      <alignment horizontal="right"/>
    </xf>
    <xf numFmtId="0" fontId="11" fillId="0" borderId="4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38" fontId="11" fillId="2" borderId="48" xfId="0" applyNumberFormat="1" applyFont="1" applyFill="1" applyBorder="1" applyAlignment="1">
      <alignment horizontal="right" vertical="center"/>
    </xf>
    <xf numFmtId="38" fontId="11" fillId="2" borderId="50" xfId="0" applyNumberFormat="1" applyFont="1" applyFill="1" applyBorder="1" applyAlignment="1">
      <alignment horizontal="right" vertical="center"/>
    </xf>
    <xf numFmtId="38" fontId="11" fillId="0" borderId="46" xfId="1" applyFont="1" applyFill="1" applyBorder="1" applyAlignment="1">
      <alignment horizontal="right" vertical="center" wrapText="1"/>
    </xf>
    <xf numFmtId="38" fontId="11" fillId="0" borderId="47" xfId="1" applyFont="1" applyFill="1" applyBorder="1" applyAlignment="1">
      <alignment horizontal="right" vertical="center" wrapText="1"/>
    </xf>
    <xf numFmtId="38" fontId="11" fillId="0" borderId="38" xfId="1" applyFont="1" applyFill="1" applyBorder="1" applyAlignment="1">
      <alignment horizontal="right" vertical="center" wrapText="1"/>
    </xf>
    <xf numFmtId="38" fontId="11" fillId="0" borderId="43" xfId="1" applyFont="1" applyFill="1" applyBorder="1" applyAlignment="1">
      <alignment horizontal="right" vertical="center" wrapText="1"/>
    </xf>
    <xf numFmtId="38" fontId="11" fillId="0" borderId="39" xfId="1" applyFont="1" applyFill="1" applyBorder="1" applyAlignment="1">
      <alignment horizontal="right" vertical="center" wrapText="1"/>
    </xf>
    <xf numFmtId="38" fontId="11" fillId="0" borderId="42" xfId="1" applyFont="1" applyFill="1" applyBorder="1" applyAlignment="1">
      <alignment horizontal="right" vertical="center" wrapText="1"/>
    </xf>
    <xf numFmtId="0" fontId="11" fillId="0" borderId="29" xfId="0" applyFont="1" applyBorder="1" applyAlignment="1">
      <alignment horizontal="right"/>
    </xf>
    <xf numFmtId="0" fontId="11" fillId="0" borderId="15" xfId="0" applyFont="1" applyBorder="1" applyAlignment="1">
      <alignment horizontal="right"/>
    </xf>
    <xf numFmtId="0" fontId="11" fillId="0" borderId="8" xfId="0" applyFont="1" applyBorder="1" applyAlignment="1">
      <alignment horizontal="right"/>
    </xf>
    <xf numFmtId="0" fontId="11" fillId="0" borderId="22" xfId="0" applyFont="1" applyBorder="1" applyAlignment="1">
      <alignment horizontal="center" vertical="center" wrapText="1"/>
    </xf>
    <xf numFmtId="38" fontId="11" fillId="2" borderId="48" xfId="1" applyFont="1" applyFill="1" applyBorder="1" applyAlignment="1">
      <alignment horizontal="right" vertical="center" wrapText="1"/>
    </xf>
    <xf numFmtId="38" fontId="11" fillId="2" borderId="49" xfId="1" applyFont="1" applyFill="1" applyBorder="1" applyAlignment="1">
      <alignment horizontal="right" vertical="center" wrapText="1"/>
    </xf>
    <xf numFmtId="38" fontId="11" fillId="2" borderId="36" xfId="1" applyFont="1" applyFill="1" applyBorder="1" applyAlignment="1">
      <alignment horizontal="right" vertical="center" wrapText="1"/>
    </xf>
    <xf numFmtId="38" fontId="11" fillId="2" borderId="37" xfId="1" applyFont="1" applyFill="1" applyBorder="1" applyAlignment="1">
      <alignment horizontal="right" vertical="center" wrapText="1"/>
    </xf>
    <xf numFmtId="38" fontId="11" fillId="2" borderId="31" xfId="1" applyFont="1" applyFill="1" applyBorder="1" applyAlignment="1">
      <alignment horizontal="right" vertical="center" wrapText="1"/>
    </xf>
    <xf numFmtId="38" fontId="11" fillId="2" borderId="32" xfId="1" applyFont="1" applyFill="1" applyBorder="1" applyAlignment="1">
      <alignment horizontal="right" vertical="center" wrapText="1"/>
    </xf>
    <xf numFmtId="38" fontId="11" fillId="2" borderId="34" xfId="1" applyFont="1" applyFill="1" applyBorder="1" applyAlignment="1">
      <alignment horizontal="right" vertical="center" wrapText="1"/>
    </xf>
    <xf numFmtId="38" fontId="11" fillId="2" borderId="35" xfId="1" applyFont="1" applyFill="1" applyBorder="1" applyAlignment="1">
      <alignment horizontal="right" vertical="center" wrapText="1"/>
    </xf>
    <xf numFmtId="0" fontId="11" fillId="0" borderId="30" xfId="0" applyFont="1" applyBorder="1" applyAlignment="1">
      <alignment horizontal="right"/>
    </xf>
    <xf numFmtId="38" fontId="11" fillId="2" borderId="4" xfId="0" applyNumberFormat="1" applyFont="1" applyFill="1" applyBorder="1" applyAlignment="1">
      <alignment horizontal="right" vertical="center"/>
    </xf>
    <xf numFmtId="3" fontId="11" fillId="0" borderId="33" xfId="0" quotePrefix="1" applyNumberFormat="1" applyFont="1" applyBorder="1" applyAlignment="1">
      <alignment horizontal="right" vertical="center"/>
    </xf>
    <xf numFmtId="3" fontId="11" fillId="0" borderId="2" xfId="0" quotePrefix="1" applyNumberFormat="1" applyFont="1" applyBorder="1" applyAlignment="1">
      <alignment horizontal="right" vertical="center"/>
    </xf>
    <xf numFmtId="38" fontId="11" fillId="0" borderId="1" xfId="1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/>
    </xf>
    <xf numFmtId="0" fontId="11" fillId="0" borderId="13" xfId="0" applyFont="1" applyBorder="1" applyAlignment="1">
      <alignment horizontal="right"/>
    </xf>
    <xf numFmtId="0" fontId="11" fillId="0" borderId="1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6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4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38" fontId="11" fillId="2" borderId="16" xfId="0" applyNumberFormat="1" applyFont="1" applyFill="1" applyBorder="1" applyAlignment="1">
      <alignment horizontal="center" vertical="center"/>
    </xf>
    <xf numFmtId="38" fontId="11" fillId="2" borderId="17" xfId="0" applyNumberFormat="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right"/>
    </xf>
    <xf numFmtId="0" fontId="11" fillId="0" borderId="1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11" fillId="0" borderId="12" xfId="0" applyFont="1" applyBorder="1" applyAlignment="1">
      <alignment horizontal="right" vertical="center" wrapText="1"/>
    </xf>
    <xf numFmtId="0" fontId="11" fillId="0" borderId="14" xfId="0" applyFont="1" applyBorder="1" applyAlignment="1">
      <alignment horizontal="right" vertical="center" wrapText="1"/>
    </xf>
    <xf numFmtId="0" fontId="11" fillId="0" borderId="9" xfId="0" applyFont="1" applyBorder="1" applyAlignment="1">
      <alignment horizontal="right"/>
    </xf>
    <xf numFmtId="0" fontId="11" fillId="0" borderId="11" xfId="0" applyFont="1" applyBorder="1" applyAlignment="1">
      <alignment horizontal="right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38" fontId="11" fillId="2" borderId="12" xfId="0" applyNumberFormat="1" applyFont="1" applyFill="1" applyBorder="1" applyAlignment="1">
      <alignment horizontal="right" vertical="center"/>
    </xf>
    <xf numFmtId="38" fontId="11" fillId="2" borderId="14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38" fontId="5" fillId="2" borderId="14" xfId="0" applyNumberFormat="1" applyFont="1" applyFill="1" applyBorder="1" applyAlignment="1">
      <alignment horizontal="right" vertical="center"/>
    </xf>
    <xf numFmtId="38" fontId="5" fillId="2" borderId="16" xfId="0" applyNumberFormat="1" applyFont="1" applyFill="1" applyBorder="1" applyAlignment="1">
      <alignment horizontal="center" vertical="center"/>
    </xf>
    <xf numFmtId="38" fontId="5" fillId="2" borderId="1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6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38" fontId="5" fillId="0" borderId="39" xfId="1" applyFont="1" applyFill="1" applyBorder="1" applyAlignment="1">
      <alignment horizontal="right" vertical="center" wrapText="1"/>
    </xf>
    <xf numFmtId="38" fontId="5" fillId="0" borderId="42" xfId="1" applyFont="1" applyFill="1" applyBorder="1" applyAlignment="1">
      <alignment horizontal="right" vertical="center" wrapText="1"/>
    </xf>
    <xf numFmtId="38" fontId="5" fillId="2" borderId="31" xfId="1" applyFont="1" applyFill="1" applyBorder="1" applyAlignment="1">
      <alignment horizontal="right" vertical="center" wrapText="1"/>
    </xf>
    <xf numFmtId="38" fontId="5" fillId="2" borderId="32" xfId="1" applyFont="1" applyFill="1" applyBorder="1" applyAlignment="1">
      <alignment horizontal="right" vertical="center" wrapText="1"/>
    </xf>
    <xf numFmtId="38" fontId="5" fillId="0" borderId="38" xfId="1" applyFont="1" applyFill="1" applyBorder="1" applyAlignment="1">
      <alignment horizontal="right" vertical="center" wrapText="1"/>
    </xf>
    <xf numFmtId="38" fontId="5" fillId="0" borderId="43" xfId="1" applyFont="1" applyFill="1" applyBorder="1" applyAlignment="1">
      <alignment horizontal="right" vertical="center" wrapText="1"/>
    </xf>
    <xf numFmtId="38" fontId="5" fillId="2" borderId="36" xfId="1" applyFont="1" applyFill="1" applyBorder="1" applyAlignment="1">
      <alignment horizontal="right" vertical="center" wrapText="1"/>
    </xf>
    <xf numFmtId="38" fontId="5" fillId="2" borderId="37" xfId="1" applyFont="1" applyFill="1" applyBorder="1" applyAlignment="1">
      <alignment horizontal="right" vertical="center" wrapText="1"/>
    </xf>
    <xf numFmtId="38" fontId="5" fillId="0" borderId="46" xfId="1" applyFont="1" applyFill="1" applyBorder="1" applyAlignment="1">
      <alignment horizontal="right" vertical="center" wrapText="1"/>
    </xf>
    <xf numFmtId="38" fontId="5" fillId="0" borderId="47" xfId="1" applyFont="1" applyFill="1" applyBorder="1" applyAlignment="1">
      <alignment horizontal="right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38" fontId="5" fillId="2" borderId="48" xfId="1" applyFont="1" applyFill="1" applyBorder="1" applyAlignment="1">
      <alignment horizontal="right" vertical="center" wrapText="1"/>
    </xf>
    <xf numFmtId="38" fontId="5" fillId="2" borderId="49" xfId="1" applyFont="1" applyFill="1" applyBorder="1" applyAlignment="1">
      <alignment horizontal="right" vertical="center" wrapText="1"/>
    </xf>
    <xf numFmtId="38" fontId="5" fillId="2" borderId="48" xfId="0" applyNumberFormat="1" applyFont="1" applyFill="1" applyBorder="1" applyAlignment="1">
      <alignment horizontal="right" vertical="center"/>
    </xf>
    <xf numFmtId="38" fontId="5" fillId="2" borderId="50" xfId="0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8" xfId="0" applyFont="1" applyBorder="1" applyAlignment="1">
      <alignment horizontal="right"/>
    </xf>
    <xf numFmtId="0" fontId="5" fillId="0" borderId="44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38" fontId="5" fillId="2" borderId="34" xfId="1" applyFont="1" applyFill="1" applyBorder="1" applyAlignment="1">
      <alignment horizontal="right" vertical="center" wrapText="1"/>
    </xf>
    <xf numFmtId="38" fontId="5" fillId="2" borderId="35" xfId="1" applyFont="1" applyFill="1" applyBorder="1" applyAlignment="1">
      <alignment horizontal="right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8733E-D99E-42AD-A602-5C85D837B47B}">
  <sheetPr>
    <tabColor theme="3" tint="-0.249977111117893"/>
  </sheetPr>
  <dimension ref="B2:I45"/>
  <sheetViews>
    <sheetView showZeros="0" tabSelected="1" view="pageBreakPreview" zoomScaleNormal="100" zoomScaleSheetLayoutView="100" workbookViewId="0">
      <selection activeCell="D2" sqref="D2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60</v>
      </c>
      <c r="C2" s="1"/>
      <c r="D2" s="2"/>
      <c r="E2" s="3"/>
      <c r="F2" s="3"/>
      <c r="G2" s="3"/>
      <c r="H2" s="3"/>
      <c r="I2" s="3"/>
    </row>
    <row r="3" spans="2:9" ht="30" customHeight="1">
      <c r="B3" s="135" t="s">
        <v>55</v>
      </c>
      <c r="C3" s="135"/>
      <c r="D3" s="135"/>
      <c r="E3" s="135"/>
      <c r="F3" s="135"/>
      <c r="G3" s="135"/>
      <c r="H3" s="135"/>
      <c r="I3" s="135"/>
    </row>
    <row r="4" spans="2:9" ht="19.5" customHeight="1">
      <c r="B4" s="4"/>
      <c r="C4" s="4"/>
      <c r="D4" s="4"/>
      <c r="F4" s="11"/>
      <c r="G4" s="134" t="s">
        <v>7</v>
      </c>
      <c r="H4" s="134"/>
      <c r="I4" s="134"/>
    </row>
    <row r="5" spans="2:9" ht="18.75" customHeight="1">
      <c r="B5" s="131"/>
      <c r="C5" s="131"/>
      <c r="D5" s="1"/>
      <c r="F5" s="11"/>
      <c r="G5" s="133" t="s">
        <v>6</v>
      </c>
      <c r="H5" s="133"/>
      <c r="I5" s="133"/>
    </row>
    <row r="6" spans="2:9" ht="12" customHeight="1" thickBot="1">
      <c r="B6" s="132"/>
      <c r="C6" s="132"/>
      <c r="D6" s="1"/>
      <c r="E6" s="1"/>
      <c r="F6" s="1"/>
      <c r="G6" s="1"/>
      <c r="H6" s="3"/>
      <c r="I6" s="3"/>
    </row>
    <row r="7" spans="2:9" ht="18" customHeight="1">
      <c r="B7" s="29" t="s">
        <v>39</v>
      </c>
      <c r="C7" s="11"/>
      <c r="D7" s="1"/>
      <c r="E7" s="1"/>
      <c r="F7" s="1"/>
      <c r="H7" s="3"/>
      <c r="I7" s="32" t="s">
        <v>56</v>
      </c>
    </row>
    <row r="8" spans="2:9" ht="15" customHeight="1" thickBot="1">
      <c r="B8" s="31" t="s">
        <v>10</v>
      </c>
      <c r="C8" s="1"/>
      <c r="D8" s="1"/>
      <c r="E8" s="1"/>
      <c r="F8" s="1"/>
      <c r="H8" s="3"/>
      <c r="I8" s="31" t="s">
        <v>44</v>
      </c>
    </row>
    <row r="9" spans="2:9" ht="42.6" customHeight="1" thickBot="1">
      <c r="B9" s="30">
        <v>9000000</v>
      </c>
      <c r="C9" s="12"/>
      <c r="D9" s="1"/>
      <c r="E9" s="1"/>
      <c r="F9" s="1"/>
      <c r="H9" s="3"/>
      <c r="I9" s="33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60" t="s">
        <v>29</v>
      </c>
      <c r="C11" s="61"/>
      <c r="D11" s="61"/>
      <c r="E11" s="61"/>
      <c r="F11" s="61"/>
      <c r="G11" s="61"/>
      <c r="H11" s="62"/>
      <c r="I11" s="62"/>
    </row>
    <row r="12" spans="2:9" ht="7.8" customHeight="1" thickBot="1">
      <c r="B12" s="60"/>
      <c r="C12" s="61"/>
      <c r="D12" s="61"/>
      <c r="E12" s="61"/>
      <c r="F12" s="61"/>
      <c r="G12" s="61"/>
      <c r="H12" s="62"/>
      <c r="I12" s="62"/>
    </row>
    <row r="13" spans="2:9" s="6" customFormat="1" ht="60" customHeight="1">
      <c r="B13" s="119" t="s">
        <v>2</v>
      </c>
      <c r="C13" s="102"/>
      <c r="D13" s="102" t="s">
        <v>4</v>
      </c>
      <c r="E13" s="102"/>
      <c r="F13" s="89" t="s">
        <v>9</v>
      </c>
      <c r="G13" s="118"/>
      <c r="H13" s="89" t="s">
        <v>57</v>
      </c>
      <c r="I13" s="90"/>
    </row>
    <row r="14" spans="2:9" s="52" customFormat="1" ht="15" customHeight="1" thickBot="1">
      <c r="B14" s="130"/>
      <c r="C14" s="101"/>
      <c r="D14" s="101" t="s">
        <v>8</v>
      </c>
      <c r="E14" s="101"/>
      <c r="F14" s="87" t="s">
        <v>3</v>
      </c>
      <c r="G14" s="117"/>
      <c r="H14" s="87" t="s">
        <v>5</v>
      </c>
      <c r="I14" s="88"/>
    </row>
    <row r="15" spans="2:9" s="52" customFormat="1" ht="15" customHeight="1">
      <c r="B15" s="126"/>
      <c r="C15" s="127"/>
      <c r="D15" s="116"/>
      <c r="E15" s="116"/>
      <c r="F15" s="99" t="s">
        <v>0</v>
      </c>
      <c r="G15" s="111"/>
      <c r="H15" s="99" t="s">
        <v>0</v>
      </c>
      <c r="I15" s="100"/>
    </row>
    <row r="16" spans="2:9" ht="51" customHeight="1">
      <c r="B16" s="128"/>
      <c r="C16" s="129"/>
      <c r="D16" s="115"/>
      <c r="E16" s="115"/>
      <c r="F16" s="109">
        <f>ROUNDDOWN(D16*3/4,0)</f>
        <v>0</v>
      </c>
      <c r="G16" s="110"/>
      <c r="H16" s="97"/>
      <c r="I16" s="98"/>
    </row>
    <row r="17" spans="2:9" ht="66" customHeight="1">
      <c r="B17" s="124"/>
      <c r="C17" s="125"/>
      <c r="D17" s="114"/>
      <c r="E17" s="114"/>
      <c r="F17" s="107">
        <f t="shared" ref="F17:F18" si="0">ROUNDDOWN(D17*3/4,0)</f>
        <v>0</v>
      </c>
      <c r="G17" s="108"/>
      <c r="H17" s="95"/>
      <c r="I17" s="96"/>
    </row>
    <row r="18" spans="2:9" ht="66" customHeight="1" thickBot="1">
      <c r="B18" s="122"/>
      <c r="C18" s="123"/>
      <c r="D18" s="113"/>
      <c r="E18" s="113"/>
      <c r="F18" s="105">
        <f t="shared" si="0"/>
        <v>0</v>
      </c>
      <c r="G18" s="106"/>
      <c r="H18" s="93"/>
      <c r="I18" s="94"/>
    </row>
    <row r="19" spans="2:9" ht="66" customHeight="1" thickBot="1">
      <c r="B19" s="120" t="s">
        <v>1</v>
      </c>
      <c r="C19" s="121"/>
      <c r="D19" s="112">
        <f>SUM(D16:E18)</f>
        <v>0</v>
      </c>
      <c r="E19" s="112"/>
      <c r="F19" s="103">
        <f>SUM(F16:G18)</f>
        <v>0</v>
      </c>
      <c r="G19" s="104"/>
      <c r="H19" s="91">
        <f>ROUNDDOWN(F19,-3)</f>
        <v>0</v>
      </c>
      <c r="I19" s="92"/>
    </row>
    <row r="20" spans="2:9" ht="16.8" customHeight="1">
      <c r="B20" s="61"/>
      <c r="C20" s="61"/>
      <c r="D20" s="61"/>
      <c r="E20" s="68"/>
      <c r="F20" s="61"/>
      <c r="G20" s="61"/>
      <c r="H20" s="62"/>
      <c r="I20" s="62"/>
    </row>
    <row r="21" spans="2:9" ht="14.4" customHeight="1">
      <c r="B21" s="61" t="s">
        <v>28</v>
      </c>
      <c r="C21" s="61"/>
      <c r="D21" s="61"/>
      <c r="E21" s="61"/>
      <c r="F21" s="61"/>
      <c r="G21" s="61"/>
      <c r="H21" s="61"/>
      <c r="I21" s="61"/>
    </row>
    <row r="22" spans="2:9" ht="14.4" customHeight="1" thickBot="1">
      <c r="B22" s="69"/>
      <c r="C22" s="61"/>
      <c r="D22" s="61"/>
      <c r="E22" s="61"/>
      <c r="F22" s="61"/>
      <c r="G22" s="61"/>
      <c r="H22" s="61"/>
      <c r="I22" s="61"/>
    </row>
    <row r="23" spans="2:9" ht="40.799999999999997" customHeight="1">
      <c r="B23" s="119" t="s">
        <v>45</v>
      </c>
      <c r="C23" s="139"/>
      <c r="D23" s="61"/>
      <c r="E23" s="61"/>
      <c r="F23" s="61"/>
      <c r="G23" s="61"/>
      <c r="H23" s="61"/>
      <c r="I23" s="61"/>
    </row>
    <row r="24" spans="2:9" ht="16.2" customHeight="1" thickBot="1">
      <c r="B24" s="130" t="s">
        <v>46</v>
      </c>
      <c r="C24" s="138"/>
      <c r="D24" s="61"/>
      <c r="E24" s="61"/>
      <c r="F24" s="61"/>
      <c r="G24" s="61"/>
      <c r="H24" s="61"/>
      <c r="I24" s="61"/>
    </row>
    <row r="25" spans="2:9" ht="60.6" customHeight="1" thickBot="1">
      <c r="B25" s="136">
        <f>B9-H19</f>
        <v>9000000</v>
      </c>
      <c r="C25" s="137"/>
      <c r="D25" s="61"/>
      <c r="E25" s="61"/>
      <c r="F25" s="61"/>
      <c r="G25" s="61"/>
      <c r="H25" s="61"/>
      <c r="I25" s="61"/>
    </row>
    <row r="26" spans="2:9" ht="11.25" customHeight="1" thickBot="1">
      <c r="B26" s="61"/>
      <c r="C26" s="61"/>
      <c r="D26" s="61"/>
      <c r="E26" s="61"/>
      <c r="F26" s="61"/>
      <c r="G26" s="61"/>
      <c r="H26" s="61"/>
      <c r="I26" s="61"/>
    </row>
    <row r="27" spans="2:9" ht="94.8" customHeight="1">
      <c r="B27" s="71" t="s">
        <v>30</v>
      </c>
      <c r="C27" s="63" t="s">
        <v>25</v>
      </c>
      <c r="D27" s="63" t="s">
        <v>4</v>
      </c>
      <c r="E27" s="63" t="s">
        <v>47</v>
      </c>
      <c r="F27" s="63" t="s">
        <v>27</v>
      </c>
      <c r="G27" s="63" t="s">
        <v>48</v>
      </c>
      <c r="H27" s="63" t="s">
        <v>11</v>
      </c>
      <c r="I27" s="72" t="s">
        <v>58</v>
      </c>
    </row>
    <row r="28" spans="2:9" ht="15" customHeight="1" thickBot="1">
      <c r="B28" s="37"/>
      <c r="C28" s="38"/>
      <c r="D28" s="38" t="s">
        <v>5</v>
      </c>
      <c r="E28" s="38" t="s">
        <v>16</v>
      </c>
      <c r="F28" s="38" t="s">
        <v>17</v>
      </c>
      <c r="G28" s="38" t="s">
        <v>49</v>
      </c>
      <c r="H28" s="38" t="s">
        <v>50</v>
      </c>
      <c r="I28" s="70" t="s">
        <v>51</v>
      </c>
    </row>
    <row r="29" spans="2:9" ht="15" customHeight="1">
      <c r="B29" s="73"/>
      <c r="C29" s="59"/>
      <c r="D29" s="59" t="s">
        <v>0</v>
      </c>
      <c r="E29" s="59" t="s">
        <v>0</v>
      </c>
      <c r="F29" s="59" t="s">
        <v>0</v>
      </c>
      <c r="G29" s="59" t="s">
        <v>0</v>
      </c>
      <c r="H29" s="59" t="s">
        <v>12</v>
      </c>
      <c r="I29" s="74" t="s">
        <v>0</v>
      </c>
    </row>
    <row r="30" spans="2:9" ht="60" customHeight="1">
      <c r="B30" s="34"/>
      <c r="C30" s="39"/>
      <c r="D30" s="40"/>
      <c r="E30" s="75">
        <f>ROUNDDOWN(D30*3/4,0)</f>
        <v>0</v>
      </c>
      <c r="F30" s="75" t="str">
        <f>IFERROR(VLOOKUP(B30,Sheet1!$A$5:$B$7,2,FALSE),"")</f>
        <v/>
      </c>
      <c r="G30" s="76">
        <f>MIN(E30,F30)</f>
        <v>0</v>
      </c>
      <c r="H30" s="42"/>
      <c r="I30" s="77">
        <f>ROUNDDOWN(MIN(G30*H30,B25),-3)</f>
        <v>0</v>
      </c>
    </row>
    <row r="31" spans="2:9" ht="60" customHeight="1">
      <c r="B31" s="34"/>
      <c r="C31" s="44"/>
      <c r="D31" s="45"/>
      <c r="E31" s="75">
        <f t="shared" ref="E31:E32" si="1">ROUNDDOWN(D31*3/4,0)</f>
        <v>0</v>
      </c>
      <c r="F31" s="75" t="str">
        <f>IFERROR(VLOOKUP(B31,Sheet1!$A$5:$B$7,2,FALSE),"")</f>
        <v/>
      </c>
      <c r="G31" s="78">
        <f t="shared" ref="G31:G33" si="2">MIN(E31,F31)</f>
        <v>0</v>
      </c>
      <c r="H31" s="47"/>
      <c r="I31" s="77">
        <f t="shared" ref="I31:I32" si="3">ROUNDDOWN(MIN(G31*H31,B26),-3)</f>
        <v>0</v>
      </c>
    </row>
    <row r="32" spans="2:9" ht="60" customHeight="1">
      <c r="B32" s="34"/>
      <c r="C32" s="44"/>
      <c r="D32" s="45"/>
      <c r="E32" s="75">
        <f t="shared" si="1"/>
        <v>0</v>
      </c>
      <c r="F32" s="75" t="str">
        <f>IFERROR(VLOOKUP(B32,Sheet1!$A$5:$B$7,2,FALSE),"")</f>
        <v/>
      </c>
      <c r="G32" s="78">
        <f t="shared" si="2"/>
        <v>0</v>
      </c>
      <c r="H32" s="47"/>
      <c r="I32" s="77">
        <f t="shared" si="3"/>
        <v>0</v>
      </c>
    </row>
    <row r="33" spans="2:9" ht="60" customHeight="1" thickBot="1">
      <c r="B33" s="34"/>
      <c r="C33" s="44"/>
      <c r="D33" s="45"/>
      <c r="E33" s="75">
        <f>ROUNDDOWN(D33*3/4,0)</f>
        <v>0</v>
      </c>
      <c r="F33" s="75" t="str">
        <f>IFERROR(VLOOKUP(B33,Sheet1!$A$5:$B$7,2,FALSE),"")</f>
        <v/>
      </c>
      <c r="G33" s="78">
        <f t="shared" si="2"/>
        <v>0</v>
      </c>
      <c r="H33" s="47"/>
      <c r="I33" s="77">
        <f>ROUNDDOWN(MIN(G33*H33,B29),-3)</f>
        <v>0</v>
      </c>
    </row>
    <row r="34" spans="2:9" ht="60" customHeight="1" thickBot="1">
      <c r="B34" s="65" t="s">
        <v>1</v>
      </c>
      <c r="C34" s="66"/>
      <c r="D34" s="79"/>
      <c r="E34" s="79"/>
      <c r="F34" s="79"/>
      <c r="G34" s="79"/>
      <c r="H34" s="67">
        <f>SUM(H30:H33)</f>
        <v>0</v>
      </c>
      <c r="I34" s="80">
        <f>MIN(SUM(I30:I33),B25)</f>
        <v>0</v>
      </c>
    </row>
    <row r="35" spans="2:9" ht="11.25" customHeight="1">
      <c r="B35" s="61"/>
      <c r="C35" s="61"/>
      <c r="D35" s="61"/>
      <c r="E35" s="61"/>
      <c r="F35" s="61"/>
      <c r="G35" s="61"/>
      <c r="H35" s="62"/>
      <c r="I35" s="62"/>
    </row>
    <row r="36" spans="2:9" ht="31.2" customHeight="1">
      <c r="B36" s="144" t="s">
        <v>38</v>
      </c>
      <c r="C36" s="144"/>
      <c r="D36" s="144"/>
      <c r="E36" s="144"/>
      <c r="F36" s="61"/>
      <c r="G36" s="61"/>
      <c r="H36" s="62"/>
      <c r="I36" s="62"/>
    </row>
    <row r="37" spans="2:9" ht="6" customHeight="1" thickBot="1">
      <c r="B37" s="61"/>
      <c r="C37" s="61"/>
      <c r="D37" s="61"/>
      <c r="E37" s="61"/>
      <c r="F37" s="61"/>
      <c r="G37" s="61"/>
      <c r="H37" s="62"/>
      <c r="I37" s="62"/>
    </row>
    <row r="38" spans="2:9" ht="30" customHeight="1">
      <c r="B38" s="140" t="s">
        <v>14</v>
      </c>
      <c r="C38" s="141"/>
      <c r="D38" s="81" t="s">
        <v>15</v>
      </c>
      <c r="E38" s="61"/>
      <c r="F38" s="82"/>
      <c r="G38" s="82"/>
      <c r="H38" s="142" t="s">
        <v>59</v>
      </c>
      <c r="I38" s="90"/>
    </row>
    <row r="39" spans="2:9" ht="15" thickBot="1">
      <c r="B39" s="83"/>
      <c r="C39" s="84"/>
      <c r="D39" s="85" t="s">
        <v>26</v>
      </c>
      <c r="E39" s="61"/>
      <c r="F39" s="82"/>
      <c r="G39" s="82"/>
      <c r="H39" s="145"/>
      <c r="I39" s="146"/>
    </row>
    <row r="40" spans="2:9" ht="14.4">
      <c r="B40" s="140"/>
      <c r="C40" s="141"/>
      <c r="D40" s="64" t="s">
        <v>0</v>
      </c>
      <c r="E40" s="61"/>
      <c r="F40" s="82"/>
      <c r="G40" s="82"/>
      <c r="H40" s="147" t="s">
        <v>0</v>
      </c>
      <c r="I40" s="148"/>
    </row>
    <row r="41" spans="2:9" ht="44.4" customHeight="1" thickBot="1">
      <c r="B41" s="149"/>
      <c r="C41" s="150"/>
      <c r="D41" s="86" t="str">
        <f>IF(B41="","0","50,000")</f>
        <v>0</v>
      </c>
      <c r="E41" s="61"/>
      <c r="F41" s="82"/>
      <c r="G41" s="82"/>
      <c r="H41" s="151">
        <f>MIN(H19+I34+D41,I9)</f>
        <v>0</v>
      </c>
      <c r="I41" s="152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ht="11.25" customHeight="1">
      <c r="B43" s="1"/>
      <c r="C43" s="1"/>
      <c r="D43" s="1"/>
      <c r="E43" s="1"/>
      <c r="F43" s="1"/>
      <c r="G43" s="1"/>
      <c r="H43" s="3"/>
      <c r="I43" s="3"/>
    </row>
    <row r="44" spans="2:9" s="7" customFormat="1" ht="14.4" customHeight="1">
      <c r="B44" s="143" t="s">
        <v>31</v>
      </c>
      <c r="C44" s="143"/>
      <c r="D44" s="143"/>
      <c r="E44" s="143"/>
      <c r="F44" s="143"/>
      <c r="G44" s="143"/>
      <c r="H44" s="143"/>
      <c r="I44" s="143"/>
    </row>
    <row r="45" spans="2:9" ht="14.4">
      <c r="B45" s="1" t="s">
        <v>52</v>
      </c>
      <c r="C45" s="3"/>
      <c r="D45" s="3"/>
      <c r="E45" s="3"/>
      <c r="F45" s="3"/>
      <c r="G45" s="3"/>
      <c r="H45" s="3"/>
      <c r="I45" s="3"/>
    </row>
  </sheetData>
  <mergeCells count="44">
    <mergeCell ref="B44:I44"/>
    <mergeCell ref="B36:E36"/>
    <mergeCell ref="H39:I39"/>
    <mergeCell ref="B40:C40"/>
    <mergeCell ref="H40:I40"/>
    <mergeCell ref="B41:C41"/>
    <mergeCell ref="H41:I41"/>
    <mergeCell ref="B25:C25"/>
    <mergeCell ref="B24:C24"/>
    <mergeCell ref="B23:C23"/>
    <mergeCell ref="B38:C38"/>
    <mergeCell ref="H38:I38"/>
    <mergeCell ref="B5:C5"/>
    <mergeCell ref="B6:C6"/>
    <mergeCell ref="G5:I5"/>
    <mergeCell ref="G4:I4"/>
    <mergeCell ref="B3:I3"/>
    <mergeCell ref="B13:C13"/>
    <mergeCell ref="B19:C19"/>
    <mergeCell ref="B18:C18"/>
    <mergeCell ref="B17:C17"/>
    <mergeCell ref="B15:C16"/>
    <mergeCell ref="B14:C14"/>
    <mergeCell ref="D14:E14"/>
    <mergeCell ref="D13:E13"/>
    <mergeCell ref="F19:G19"/>
    <mergeCell ref="F18:G18"/>
    <mergeCell ref="F17:G17"/>
    <mergeCell ref="F16:G16"/>
    <mergeCell ref="F15:G15"/>
    <mergeCell ref="D19:E19"/>
    <mergeCell ref="D18:E18"/>
    <mergeCell ref="D17:E17"/>
    <mergeCell ref="D16:E16"/>
    <mergeCell ref="D15:E15"/>
    <mergeCell ref="F14:G14"/>
    <mergeCell ref="F13:G13"/>
    <mergeCell ref="H14:I14"/>
    <mergeCell ref="H13:I13"/>
    <mergeCell ref="H19:I19"/>
    <mergeCell ref="H18:I18"/>
    <mergeCell ref="H17:I17"/>
    <mergeCell ref="H16:I16"/>
    <mergeCell ref="H15:I15"/>
  </mergeCells>
  <phoneticPr fontId="2"/>
  <dataValidations count="1">
    <dataValidation type="list" allowBlank="1" showInputMessage="1" showErrorMessage="1" sqref="B30:B33" xr:uid="{3C9B1C51-3645-4A84-B196-35F2B548A77B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  <rowBreaks count="1" manualBreakCount="1">
    <brk id="20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68981-413C-4B23-95E7-CC4F56EAAEC1}">
  <sheetPr>
    <tabColor rgb="FFFF0000"/>
  </sheetPr>
  <dimension ref="B1:I44"/>
  <sheetViews>
    <sheetView showZeros="0" view="pageBreakPreview" zoomScaleNormal="100" zoomScaleSheetLayoutView="100" workbookViewId="0">
      <selection activeCell="D2" sqref="D2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1" spans="2:9" ht="18.75" customHeight="1">
      <c r="B1" s="1" t="s">
        <v>54</v>
      </c>
      <c r="C1" s="1"/>
      <c r="D1" s="2"/>
      <c r="E1" s="3"/>
      <c r="F1" s="3"/>
      <c r="G1" s="3"/>
      <c r="H1" s="3"/>
      <c r="I1" s="3" t="s">
        <v>20</v>
      </c>
    </row>
    <row r="2" spans="2:9" ht="30" customHeight="1">
      <c r="B2" s="135" t="s">
        <v>55</v>
      </c>
      <c r="C2" s="135"/>
      <c r="D2" s="135"/>
      <c r="E2" s="135"/>
      <c r="F2" s="135"/>
      <c r="G2" s="135"/>
      <c r="H2" s="135"/>
      <c r="I2" s="135"/>
    </row>
    <row r="3" spans="2:9" ht="19.5" customHeight="1">
      <c r="B3" s="4"/>
      <c r="C3" s="4"/>
      <c r="D3" s="4"/>
      <c r="F3" s="11"/>
      <c r="G3" s="199" t="s">
        <v>40</v>
      </c>
      <c r="H3" s="199"/>
      <c r="I3" s="199"/>
    </row>
    <row r="4" spans="2:9" ht="18.75" customHeight="1">
      <c r="B4" s="131"/>
      <c r="C4" s="131"/>
      <c r="D4" s="1"/>
      <c r="F4" s="11"/>
      <c r="G4" s="133" t="s">
        <v>41</v>
      </c>
      <c r="H4" s="133"/>
      <c r="I4" s="133"/>
    </row>
    <row r="5" spans="2:9" ht="12" customHeight="1" thickBot="1">
      <c r="B5" s="132"/>
      <c r="C5" s="132"/>
      <c r="D5" s="1"/>
      <c r="E5" s="1"/>
      <c r="F5" s="1"/>
      <c r="G5" s="1"/>
      <c r="H5" s="3"/>
      <c r="I5" s="3"/>
    </row>
    <row r="6" spans="2:9" ht="18" customHeight="1">
      <c r="B6" s="29" t="s">
        <v>39</v>
      </c>
      <c r="C6" s="11"/>
      <c r="D6" s="1"/>
      <c r="E6" s="1"/>
      <c r="F6" s="1"/>
      <c r="H6" s="3"/>
      <c r="I6" s="32" t="s">
        <v>56</v>
      </c>
    </row>
    <row r="7" spans="2:9" ht="15" customHeight="1" thickBot="1">
      <c r="B7" s="31" t="s">
        <v>10</v>
      </c>
      <c r="C7" s="1"/>
      <c r="D7" s="1"/>
      <c r="E7" s="1"/>
      <c r="F7" s="1"/>
      <c r="H7" s="3"/>
      <c r="I7" s="31" t="s">
        <v>44</v>
      </c>
    </row>
    <row r="8" spans="2:9" ht="42.6" customHeight="1" thickBot="1">
      <c r="B8" s="30">
        <v>9000000</v>
      </c>
      <c r="C8" s="12"/>
      <c r="D8" s="1"/>
      <c r="E8" s="1"/>
      <c r="F8" s="1"/>
      <c r="H8" s="3"/>
      <c r="I8" s="33"/>
    </row>
    <row r="9" spans="2:9" ht="7.8" customHeight="1">
      <c r="B9" s="1"/>
      <c r="C9" s="1"/>
      <c r="D9" s="1"/>
      <c r="E9" s="1"/>
      <c r="F9" s="1"/>
      <c r="G9" s="1"/>
      <c r="H9" s="3"/>
      <c r="I9" s="3"/>
    </row>
    <row r="10" spans="2:9" ht="18" customHeight="1">
      <c r="B10" s="11" t="s">
        <v>29</v>
      </c>
      <c r="C10" s="1"/>
      <c r="D10" s="1"/>
      <c r="E10" s="1"/>
      <c r="F10" s="1"/>
      <c r="G10" s="1"/>
      <c r="H10" s="3"/>
      <c r="I10" s="3"/>
    </row>
    <row r="11" spans="2:9" ht="7.8" customHeight="1" thickBot="1">
      <c r="B11" s="11"/>
      <c r="C11" s="1"/>
      <c r="D11" s="1"/>
      <c r="E11" s="1"/>
      <c r="F11" s="1"/>
      <c r="G11" s="1"/>
      <c r="H11" s="3"/>
      <c r="I11" s="3"/>
    </row>
    <row r="12" spans="2:9" s="6" customFormat="1" ht="60" customHeight="1">
      <c r="B12" s="185" t="s">
        <v>2</v>
      </c>
      <c r="C12" s="196"/>
      <c r="D12" s="196" t="s">
        <v>4</v>
      </c>
      <c r="E12" s="196"/>
      <c r="F12" s="197" t="s">
        <v>9</v>
      </c>
      <c r="G12" s="198"/>
      <c r="H12" s="197" t="s">
        <v>57</v>
      </c>
      <c r="I12" s="161"/>
    </row>
    <row r="13" spans="2:9" s="52" customFormat="1" ht="15" customHeight="1" thickBot="1">
      <c r="B13" s="166"/>
      <c r="C13" s="187"/>
      <c r="D13" s="187" t="s">
        <v>8</v>
      </c>
      <c r="E13" s="187"/>
      <c r="F13" s="188" t="s">
        <v>3</v>
      </c>
      <c r="G13" s="189"/>
      <c r="H13" s="188" t="s">
        <v>53</v>
      </c>
      <c r="I13" s="190"/>
    </row>
    <row r="14" spans="2:9" s="52" customFormat="1" ht="15" customHeight="1">
      <c r="B14" s="126" t="s">
        <v>21</v>
      </c>
      <c r="C14" s="127"/>
      <c r="D14" s="116"/>
      <c r="E14" s="116"/>
      <c r="F14" s="191" t="s">
        <v>0</v>
      </c>
      <c r="G14" s="192"/>
      <c r="H14" s="191" t="s">
        <v>0</v>
      </c>
      <c r="I14" s="193"/>
    </row>
    <row r="15" spans="2:9" ht="51" customHeight="1">
      <c r="B15" s="128"/>
      <c r="C15" s="129"/>
      <c r="D15" s="115">
        <v>850000</v>
      </c>
      <c r="E15" s="115"/>
      <c r="F15" s="194">
        <f>ROUNDDOWN(D15*3/4,0)</f>
        <v>637500</v>
      </c>
      <c r="G15" s="195"/>
      <c r="H15" s="168"/>
      <c r="I15" s="169"/>
    </row>
    <row r="16" spans="2:9" ht="66" customHeight="1">
      <c r="B16" s="124" t="s">
        <v>23</v>
      </c>
      <c r="C16" s="125"/>
      <c r="D16" s="114">
        <v>1000000</v>
      </c>
      <c r="E16" s="114"/>
      <c r="F16" s="170">
        <f t="shared" ref="F16:F17" si="0">ROUNDDOWN(D16*3/4,0)</f>
        <v>750000</v>
      </c>
      <c r="G16" s="171"/>
      <c r="H16" s="172"/>
      <c r="I16" s="173"/>
    </row>
    <row r="17" spans="2:9" ht="66" customHeight="1" thickBot="1">
      <c r="B17" s="122" t="s">
        <v>22</v>
      </c>
      <c r="C17" s="123"/>
      <c r="D17" s="113">
        <v>35000</v>
      </c>
      <c r="E17" s="113"/>
      <c r="F17" s="174">
        <f t="shared" si="0"/>
        <v>26250</v>
      </c>
      <c r="G17" s="175"/>
      <c r="H17" s="176"/>
      <c r="I17" s="177"/>
    </row>
    <row r="18" spans="2:9" ht="66" customHeight="1" thickBot="1">
      <c r="B18" s="178" t="s">
        <v>1</v>
      </c>
      <c r="C18" s="179"/>
      <c r="D18" s="180">
        <f>SUM(D15:E17)</f>
        <v>1885000</v>
      </c>
      <c r="E18" s="180"/>
      <c r="F18" s="181">
        <f>SUM(F15:G17)</f>
        <v>1413750</v>
      </c>
      <c r="G18" s="182"/>
      <c r="H18" s="183">
        <f>ROUNDDOWN(F18,-3)</f>
        <v>1413000</v>
      </c>
      <c r="I18" s="184"/>
    </row>
    <row r="19" spans="2:9" ht="16.8" customHeight="1">
      <c r="B19" s="1"/>
      <c r="C19" s="1"/>
      <c r="D19" s="1"/>
      <c r="E19" s="53"/>
      <c r="F19" s="1"/>
      <c r="G19" s="1"/>
      <c r="H19" s="3"/>
      <c r="I19" s="3"/>
    </row>
    <row r="20" spans="2:9" ht="14.4" customHeight="1">
      <c r="B20" s="1" t="s">
        <v>28</v>
      </c>
      <c r="C20" s="1"/>
      <c r="D20" s="1"/>
      <c r="E20" s="1"/>
      <c r="F20" s="1"/>
      <c r="G20" s="1"/>
      <c r="H20" s="1"/>
      <c r="I20" s="1"/>
    </row>
    <row r="21" spans="2:9" ht="14.4" customHeight="1" thickBot="1">
      <c r="B21" s="36"/>
      <c r="C21" s="1"/>
      <c r="D21" s="1"/>
      <c r="E21" s="1"/>
      <c r="F21" s="1"/>
      <c r="G21" s="1"/>
      <c r="H21" s="1"/>
      <c r="I21" s="1"/>
    </row>
    <row r="22" spans="2:9" ht="40.799999999999997" customHeight="1">
      <c r="B22" s="185" t="s">
        <v>45</v>
      </c>
      <c r="C22" s="186"/>
      <c r="D22" s="1"/>
      <c r="E22" s="1"/>
      <c r="F22" s="1"/>
      <c r="G22" s="1"/>
      <c r="H22" s="1"/>
      <c r="I22" s="1"/>
    </row>
    <row r="23" spans="2:9" ht="16.2" customHeight="1" thickBot="1">
      <c r="B23" s="166" t="s">
        <v>46</v>
      </c>
      <c r="C23" s="167"/>
      <c r="D23" s="1"/>
      <c r="E23" s="1"/>
      <c r="F23" s="1"/>
      <c r="G23" s="1"/>
      <c r="H23" s="1"/>
      <c r="I23" s="1"/>
    </row>
    <row r="24" spans="2:9" ht="60.6" customHeight="1" thickBot="1">
      <c r="B24" s="155">
        <f>B8-H18</f>
        <v>7587000</v>
      </c>
      <c r="C24" s="156"/>
      <c r="D24" s="1"/>
      <c r="E24" s="1"/>
      <c r="F24" s="1"/>
      <c r="G24" s="1"/>
      <c r="H24" s="1"/>
      <c r="I24" s="1"/>
    </row>
    <row r="25" spans="2:9" ht="11.25" customHeight="1" thickBot="1">
      <c r="B25" s="1"/>
      <c r="C25" s="1"/>
      <c r="D25" s="1"/>
      <c r="E25" s="1"/>
      <c r="F25" s="1"/>
      <c r="G25" s="1"/>
      <c r="H25" s="1"/>
      <c r="I25" s="1"/>
    </row>
    <row r="26" spans="2:9" ht="94.8" customHeight="1">
      <c r="B26" s="54" t="s">
        <v>30</v>
      </c>
      <c r="C26" s="24" t="s">
        <v>25</v>
      </c>
      <c r="D26" s="24" t="s">
        <v>4</v>
      </c>
      <c r="E26" s="24" t="s">
        <v>47</v>
      </c>
      <c r="F26" s="24" t="s">
        <v>27</v>
      </c>
      <c r="G26" s="24" t="s">
        <v>48</v>
      </c>
      <c r="H26" s="24" t="s">
        <v>11</v>
      </c>
      <c r="I26" s="22" t="s">
        <v>58</v>
      </c>
    </row>
    <row r="27" spans="2:9" ht="15" customHeight="1" thickBot="1">
      <c r="B27" s="37"/>
      <c r="C27" s="38"/>
      <c r="D27" s="27" t="s">
        <v>5</v>
      </c>
      <c r="E27" s="27" t="s">
        <v>16</v>
      </c>
      <c r="F27" s="27" t="s">
        <v>17</v>
      </c>
      <c r="G27" s="27" t="s">
        <v>49</v>
      </c>
      <c r="H27" s="27" t="s">
        <v>50</v>
      </c>
      <c r="I27" s="28" t="s">
        <v>51</v>
      </c>
    </row>
    <row r="28" spans="2:9" ht="15" customHeight="1">
      <c r="B28" s="35"/>
      <c r="C28" s="26"/>
      <c r="D28" s="26" t="s">
        <v>0</v>
      </c>
      <c r="E28" s="26" t="s">
        <v>0</v>
      </c>
      <c r="F28" s="26" t="s">
        <v>0</v>
      </c>
      <c r="G28" s="26" t="s">
        <v>0</v>
      </c>
      <c r="H28" s="26" t="s">
        <v>12</v>
      </c>
      <c r="I28" s="23" t="s">
        <v>0</v>
      </c>
    </row>
    <row r="29" spans="2:9" ht="60" customHeight="1">
      <c r="B29" s="34" t="s">
        <v>32</v>
      </c>
      <c r="C29" s="39" t="s">
        <v>42</v>
      </c>
      <c r="D29" s="40">
        <v>50000</v>
      </c>
      <c r="E29" s="9">
        <f>ROUNDDOWN(D29*3/4,0)</f>
        <v>37500</v>
      </c>
      <c r="F29" s="9">
        <f>IFERROR(VLOOKUP(B29,Sheet1!$A$5:$B$7,2,FALSE),"")</f>
        <v>100000</v>
      </c>
      <c r="G29" s="41">
        <f>MIN(E29,F29)</f>
        <v>37500</v>
      </c>
      <c r="H29" s="42">
        <v>20</v>
      </c>
      <c r="I29" s="43">
        <f>ROUNDDOWN(MIN(G29*H29,B24),-3)</f>
        <v>750000</v>
      </c>
    </row>
    <row r="30" spans="2:9" ht="60" customHeight="1">
      <c r="B30" s="34" t="s">
        <v>34</v>
      </c>
      <c r="C30" s="58" t="s">
        <v>43</v>
      </c>
      <c r="D30" s="45">
        <v>100000</v>
      </c>
      <c r="E30" s="9">
        <f t="shared" ref="E30:E31" si="1">ROUNDDOWN(D30*3/4,0)</f>
        <v>75000</v>
      </c>
      <c r="F30" s="9" t="str">
        <f>IFERROR(VLOOKUP(B30,Sheet1!$A$5:$B$7,2,FALSE),"")</f>
        <v>-</v>
      </c>
      <c r="G30" s="46">
        <f t="shared" ref="G30:G32" si="2">MIN(E30,F30)</f>
        <v>75000</v>
      </c>
      <c r="H30" s="47">
        <v>10</v>
      </c>
      <c r="I30" s="43">
        <f t="shared" ref="I30:I31" si="3">ROUNDDOWN(MIN(G30*H30,B25),-3)</f>
        <v>750000</v>
      </c>
    </row>
    <row r="31" spans="2:9" ht="60" customHeight="1">
      <c r="B31" s="34" t="s">
        <v>32</v>
      </c>
      <c r="C31" s="44" t="s">
        <v>22</v>
      </c>
      <c r="D31" s="45">
        <v>250000</v>
      </c>
      <c r="E31" s="9">
        <f t="shared" si="1"/>
        <v>187500</v>
      </c>
      <c r="F31" s="9">
        <f>IFERROR(VLOOKUP(B31,Sheet1!$A$5:$B$7,2,FALSE),"")</f>
        <v>100000</v>
      </c>
      <c r="G31" s="46">
        <f t="shared" si="2"/>
        <v>100000</v>
      </c>
      <c r="H31" s="47">
        <v>7</v>
      </c>
      <c r="I31" s="43">
        <f t="shared" si="3"/>
        <v>700000</v>
      </c>
    </row>
    <row r="32" spans="2:9" ht="60" customHeight="1" thickBot="1">
      <c r="B32" s="48"/>
      <c r="C32" s="49"/>
      <c r="D32" s="50"/>
      <c r="E32" s="9">
        <f>ROUNDDOWN(D32*3/4,0)</f>
        <v>0</v>
      </c>
      <c r="F32" s="9" t="str">
        <f>IFERROR(VLOOKUP(B32,Sheet1!$A$5:$B$7,2,FALSE),"")</f>
        <v/>
      </c>
      <c r="G32" s="46">
        <f t="shared" si="2"/>
        <v>0</v>
      </c>
      <c r="H32" s="51"/>
      <c r="I32" s="43">
        <f>ROUNDDOWN(MIN(G32*H32,B28),-3)</f>
        <v>0</v>
      </c>
    </row>
    <row r="33" spans="2:9" ht="60" customHeight="1" thickBot="1">
      <c r="B33" s="25" t="s">
        <v>1</v>
      </c>
      <c r="C33" s="13"/>
      <c r="D33" s="14"/>
      <c r="E33" s="14"/>
      <c r="F33" s="14"/>
      <c r="G33" s="14"/>
      <c r="H33" s="15">
        <f>SUM(H29:H32)</f>
        <v>37</v>
      </c>
      <c r="I33" s="10">
        <f>MIN(SUM(I29:I32),B24)</f>
        <v>2200000</v>
      </c>
    </row>
    <row r="34" spans="2:9" ht="11.25" customHeight="1">
      <c r="B34" s="1"/>
      <c r="C34" s="1"/>
      <c r="D34" s="1"/>
      <c r="E34" s="1"/>
      <c r="F34" s="1"/>
      <c r="G34" s="1"/>
      <c r="H34" s="3"/>
      <c r="I34" s="3"/>
    </row>
    <row r="35" spans="2:9" ht="31.2" customHeight="1">
      <c r="B35" s="157" t="s">
        <v>38</v>
      </c>
      <c r="C35" s="157"/>
      <c r="D35" s="157"/>
      <c r="E35" s="157"/>
      <c r="F35" s="1"/>
      <c r="G35" s="1"/>
      <c r="H35" s="3"/>
      <c r="I35" s="3"/>
    </row>
    <row r="36" spans="2:9" ht="6" customHeight="1" thickBot="1">
      <c r="B36" s="1"/>
      <c r="C36" s="1"/>
      <c r="D36" s="1"/>
      <c r="E36" s="1"/>
      <c r="F36" s="1"/>
      <c r="G36" s="1"/>
      <c r="H36" s="3"/>
      <c r="I36" s="3"/>
    </row>
    <row r="37" spans="2:9" ht="30" customHeight="1">
      <c r="B37" s="158" t="s">
        <v>14</v>
      </c>
      <c r="C37" s="159"/>
      <c r="D37" s="16" t="s">
        <v>15</v>
      </c>
      <c r="E37" s="1"/>
      <c r="H37" s="160" t="s">
        <v>59</v>
      </c>
      <c r="I37" s="161"/>
    </row>
    <row r="38" spans="2:9" ht="15" thickBot="1">
      <c r="B38" s="17"/>
      <c r="C38" s="18"/>
      <c r="D38" s="19" t="s">
        <v>26</v>
      </c>
      <c r="E38" s="1"/>
      <c r="H38" s="162"/>
      <c r="I38" s="163"/>
    </row>
    <row r="39" spans="2:9" ht="14.4">
      <c r="B39" s="158"/>
      <c r="C39" s="159"/>
      <c r="D39" s="20" t="s">
        <v>0</v>
      </c>
      <c r="E39" s="1"/>
      <c r="H39" s="164" t="s">
        <v>0</v>
      </c>
      <c r="I39" s="165"/>
    </row>
    <row r="40" spans="2:9" ht="77.400000000000006" customHeight="1" thickBot="1">
      <c r="B40" s="149" t="s">
        <v>24</v>
      </c>
      <c r="C40" s="150"/>
      <c r="D40" s="21" t="str">
        <f>IF(B40="","0","50,000")</f>
        <v>50,000</v>
      </c>
      <c r="E40" s="1"/>
      <c r="H40" s="153">
        <f>MIN(H18+I33+D40,I8)</f>
        <v>3663000</v>
      </c>
      <c r="I40" s="154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143" t="s">
        <v>31</v>
      </c>
      <c r="C43" s="143"/>
      <c r="D43" s="143"/>
      <c r="E43" s="143"/>
      <c r="F43" s="143"/>
      <c r="G43" s="143"/>
      <c r="H43" s="143"/>
      <c r="I43" s="143"/>
    </row>
    <row r="44" spans="2:9" ht="14.4">
      <c r="B44" s="1" t="s">
        <v>52</v>
      </c>
      <c r="C44" s="3"/>
      <c r="D44" s="3"/>
      <c r="E44" s="3"/>
      <c r="F44" s="3"/>
      <c r="G44" s="3"/>
      <c r="H44" s="3"/>
      <c r="I44" s="3"/>
    </row>
  </sheetData>
  <mergeCells count="44">
    <mergeCell ref="B12:C12"/>
    <mergeCell ref="D12:E12"/>
    <mergeCell ref="F12:G12"/>
    <mergeCell ref="H12:I12"/>
    <mergeCell ref="B2:I2"/>
    <mergeCell ref="G3:I3"/>
    <mergeCell ref="B4:C4"/>
    <mergeCell ref="G4:I4"/>
    <mergeCell ref="B5:C5"/>
    <mergeCell ref="B13:C13"/>
    <mergeCell ref="D13:E13"/>
    <mergeCell ref="F13:G13"/>
    <mergeCell ref="H13:I13"/>
    <mergeCell ref="B14:C15"/>
    <mergeCell ref="D14:E14"/>
    <mergeCell ref="F14:G14"/>
    <mergeCell ref="H14:I14"/>
    <mergeCell ref="D15:E15"/>
    <mergeCell ref="F15:G15"/>
    <mergeCell ref="B23:C23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22:C22"/>
    <mergeCell ref="B40:C40"/>
    <mergeCell ref="H40:I40"/>
    <mergeCell ref="B43:I43"/>
    <mergeCell ref="B24:C24"/>
    <mergeCell ref="B35:E35"/>
    <mergeCell ref="B37:C37"/>
    <mergeCell ref="H37:I37"/>
    <mergeCell ref="H38:I38"/>
    <mergeCell ref="B39:C39"/>
    <mergeCell ref="H39:I39"/>
  </mergeCells>
  <phoneticPr fontId="2"/>
  <dataValidations count="1">
    <dataValidation type="list" allowBlank="1" showInputMessage="1" showErrorMessage="1" sqref="B29:B32" xr:uid="{CC9E9AC7-BD0A-4EED-9FBE-D4399DACC6B8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r:id="rId1"/>
  <headerFooter alignWithMargins="0"/>
  <rowBreaks count="1" manualBreakCount="1">
    <brk id="19" min="1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7"/>
  <sheetViews>
    <sheetView workbookViewId="0">
      <selection activeCell="E12" sqref="E12"/>
    </sheetView>
  </sheetViews>
  <sheetFormatPr defaultRowHeight="13.2"/>
  <cols>
    <col min="1" max="1" width="36.6640625" bestFit="1" customWidth="1"/>
    <col min="2" max="2" width="9.44140625" bestFit="1" customWidth="1"/>
  </cols>
  <sheetData>
    <row r="1" spans="1:2">
      <c r="A1" t="s">
        <v>13</v>
      </c>
    </row>
    <row r="2" spans="1:2">
      <c r="A2" t="s">
        <v>18</v>
      </c>
      <c r="B2" s="8"/>
    </row>
    <row r="3" spans="1:2">
      <c r="A3" t="s">
        <v>19</v>
      </c>
      <c r="B3" s="8"/>
    </row>
    <row r="4" spans="1:2">
      <c r="B4" s="8"/>
    </row>
    <row r="5" spans="1:2">
      <c r="A5" s="55" t="s">
        <v>13</v>
      </c>
      <c r="B5" t="s">
        <v>37</v>
      </c>
    </row>
    <row r="6" spans="1:2">
      <c r="A6" s="55" t="s">
        <v>33</v>
      </c>
      <c r="B6" s="56">
        <v>100000</v>
      </c>
    </row>
    <row r="7" spans="1:2">
      <c r="A7" s="55" t="s">
        <v>35</v>
      </c>
      <c r="B7" s="57" t="s">
        <v>36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別紙様式６</vt:lpstr>
      <vt:lpstr>記載例</vt:lpstr>
      <vt:lpstr>Sheet1</vt:lpstr>
      <vt:lpstr>記載例!Print_Area</vt:lpstr>
      <vt:lpstr>別紙様式６!Print_Area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2025-05-21T00:10:40Z</cp:lastPrinted>
  <dcterms:modified xsi:type="dcterms:W3CDTF">2025-05-21T00:10:46Z</dcterms:modified>
</cp:coreProperties>
</file>