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7830" activeTab="0"/>
  </bookViews>
  <sheets>
    <sheet name="１ページ" sheetId="1" r:id="rId1"/>
    <sheet name="２・３ページ" sheetId="2" r:id="rId2"/>
    <sheet name="４・５ページ" sheetId="3" r:id="rId3"/>
    <sheet name="年度データ " sheetId="4" r:id="rId4"/>
  </sheets>
  <externalReferences>
    <externalReference r:id="rId7"/>
    <externalReference r:id="rId8"/>
    <externalReference r:id="rId9"/>
  </externalReferences>
  <definedNames>
    <definedName name="_1" localSheetId="3">#REF!</definedName>
    <definedName name="_1">#REF!</definedName>
    <definedName name="_1__123Graph_Aｸﾞﾗﾌ_1" localSheetId="3" hidden="1">#REF!</definedName>
    <definedName name="_1__123Graph_Aｸﾞﾗﾌ_1" hidden="1">#REF!</definedName>
    <definedName name="_2" localSheetId="3">#REF!</definedName>
    <definedName name="_2">#REF!</definedName>
    <definedName name="_2__123Graph_Bｸﾞﾗﾌ_1" localSheetId="3" hidden="1">#REF!</definedName>
    <definedName name="_2__123Graph_Bｸﾞﾗﾌ_1" hidden="1">#REF!</definedName>
    <definedName name="_3" localSheetId="3">#REF!</definedName>
    <definedName name="_3">#REF!</definedName>
    <definedName name="_3__123Graph_Cｸﾞﾗﾌ_1" localSheetId="3" hidden="1">#REF!</definedName>
    <definedName name="_3__123Graph_Cｸﾞﾗﾌ_1" hidden="1">#REF!</definedName>
    <definedName name="_4" localSheetId="3">#REF!</definedName>
    <definedName name="_4">#REF!</definedName>
    <definedName name="_4__123Graph_Xｸﾞﾗﾌ_1" localSheetId="3" hidden="1">#REF!</definedName>
    <definedName name="_4__123Graph_Xｸﾞﾗﾌ_1" hidden="1">#REF!</definedName>
    <definedName name="\C" localSheetId="3">#REF!</definedName>
    <definedName name="\C">#REF!</definedName>
    <definedName name="\E" localSheetId="3">#REF!</definedName>
    <definedName name="\E">#REF!</definedName>
    <definedName name="\K" localSheetId="3">#REF!</definedName>
    <definedName name="\K">#REF!</definedName>
    <definedName name="\P" localSheetId="3">#REF!</definedName>
    <definedName name="\P">#REF!</definedName>
    <definedName name="\Q" localSheetId="3">#REF!</definedName>
    <definedName name="\Q">#REF!</definedName>
    <definedName name="\T" localSheetId="3">#REF!</definedName>
    <definedName name="\T">#REF!</definedName>
    <definedName name="\W" localSheetId="3">#REF!</definedName>
    <definedName name="\W">#REF!</definedName>
    <definedName name="_xlnm.Print_Area" localSheetId="0">'１ページ'!$A$1:$AC$48</definedName>
    <definedName name="_xlnm.Print_Area" localSheetId="2">'４・５ページ'!$A$1:$AC$72</definedName>
    <definedName name="_xlnm.Print_Area" localSheetId="3">'年度データ '!$A$1:$AB$34</definedName>
  </definedNames>
  <calcPr fullCalcOnLoad="1"/>
</workbook>
</file>

<file path=xl/sharedStrings.xml><?xml version="1.0" encoding="utf-8"?>
<sst xmlns="http://schemas.openxmlformats.org/spreadsheetml/2006/main" count="549" uniqueCount="334">
  <si>
    <t>　福 島 県 新 設 住 宅 の 着 工 戸 数</t>
  </si>
  <si>
    <t>　■　着工状況</t>
  </si>
  <si>
    <t>　　　　　＿　　　　　　┌──┐　　　　　　　　　　　　　　　　　</t>
  </si>
  <si>
    <t>　┌──／　＼　　　　─┴──┴─　　　　　　＿　　　　＿　　　　</t>
  </si>
  <si>
    <t>RC造</t>
  </si>
  <si>
    <t>４階</t>
  </si>
  <si>
    <t>民間資金</t>
  </si>
  <si>
    <t>貸家</t>
  </si>
  <si>
    <t>　│　／　▲　＼　　××××××××　　　　／　＼　　／　＼─┐</t>
  </si>
  <si>
    <t>いわき市</t>
  </si>
  <si>
    <t>５階</t>
  </si>
  <si>
    <t>４５戸</t>
  </si>
  <si>
    <t>　│／┌┐　┌┐＼┃××××××××┃　　／　　　＼／　　　＼│</t>
  </si>
  <si>
    <t>３５戸</t>
  </si>
  <si>
    <t>　／┃││　││┃┃××××××××┃　／┃┌┬┐┃┃■┌┐┃＼</t>
  </si>
  <si>
    <t>　　┃└┘　└┘┃┗━━━━━━━━┛　　┃└┴┘┃┃■└┘┃</t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</si>
  <si>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</si>
  <si>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</si>
  <si>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</si>
  <si>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</si>
  <si>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</si>
  <si>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</si>
  <si>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</si>
  <si>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</si>
  <si>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</si>
  <si>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</si>
  <si>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</si>
  <si>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</si>
  <si>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</si>
  <si>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</si>
  <si>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</si>
  <si>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</si>
  <si>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</si>
  <si>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</si>
  <si>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</si>
  <si>
    <t>着工戸数</t>
  </si>
  <si>
    <t>●○●　　│　│┃┃│　│　└──┘┃○●○　│■┃┃●│　┃</t>
  </si>
  <si>
    <t>２３年</t>
  </si>
  <si>
    <t>○●●……│『├┫┣┤『│……………┃　●┃『│…┃┃…│『┃</t>
  </si>
  <si>
    <t>２４年</t>
  </si>
  <si>
    <t>／∥━━━┻━┻┻┻┻━┻━━━━━┻━∥┗━┻━┻┻━┻━┛</t>
  </si>
  <si>
    <t>２５年</t>
  </si>
  <si>
    <t>累計25/24%</t>
  </si>
  <si>
    <t>■　資　　料　　　　　　　　　　　　　　　　PAGE</t>
  </si>
  <si>
    <t>年</t>
  </si>
  <si>
    <t>件数</t>
  </si>
  <si>
    <t>前年比</t>
  </si>
  <si>
    <t>　　○月別着工戸数の推移（表・グラフ） ‥‥‥‥‥‥‥‥‥‥‥‥‥ －１－</t>
  </si>
  <si>
    <t>Ｈ4年</t>
  </si>
  <si>
    <t>H10年</t>
  </si>
  <si>
    <t>H16年</t>
  </si>
  <si>
    <t>H22年</t>
  </si>
  <si>
    <t>Ｈ5年</t>
  </si>
  <si>
    <t>H11年</t>
  </si>
  <si>
    <t>H17年</t>
  </si>
  <si>
    <t>H23年</t>
  </si>
  <si>
    <t>Ｈ6年</t>
  </si>
  <si>
    <t>H12年</t>
  </si>
  <si>
    <t>H18年</t>
  </si>
  <si>
    <t>H24年</t>
  </si>
  <si>
    <t>Ｈ7年</t>
  </si>
  <si>
    <t>H13年</t>
  </si>
  <si>
    <t>H19年</t>
  </si>
  <si>
    <t>Ｈ8年</t>
  </si>
  <si>
    <t>H14年</t>
  </si>
  <si>
    <t>H20年</t>
  </si>
  <si>
    <t>H9年</t>
  </si>
  <si>
    <t>H15年</t>
  </si>
  <si>
    <t>H21年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</si>
  <si>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</si>
  <si>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</si>
  <si>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</si>
  <si>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</si>
  <si>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</si>
  <si>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</si>
  <si>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</si>
  <si>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</si>
  <si>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</si>
  <si>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</si>
  <si>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</si>
  <si>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</si>
  <si>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○新設住宅利用関係の月別推移</t>
  </si>
  <si>
    <t>平成22年</t>
  </si>
  <si>
    <t>平成２５年</t>
  </si>
  <si>
    <t>平成23年</t>
  </si>
  <si>
    <t>利用関係別</t>
  </si>
  <si>
    <t>平成24年</t>
  </si>
  <si>
    <t>持　　家</t>
  </si>
  <si>
    <t>平成25年</t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</si>
  <si>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</si>
  <si>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</si>
  <si>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</si>
  <si>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</si>
  <si>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</si>
  <si>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</si>
  <si>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</si>
  <si>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</si>
  <si>
    <t>　　　　　　　　　　　　　　　　　　　　　　　　　　　　　　　　  －１－</t>
  </si>
  <si>
    <t/>
  </si>
  <si>
    <t>平成２５年</t>
  </si>
  <si>
    <t>（建築指導課集計による）</t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</si>
  <si>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</si>
  <si>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</si>
  <si>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</si>
  <si>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</si>
  <si>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</si>
  <si>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</si>
  <si>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</si>
  <si>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</si>
  <si>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</si>
  <si>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</si>
  <si>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</si>
  <si>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</si>
  <si>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</si>
  <si>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</si>
  <si>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</si>
  <si>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</si>
  <si>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</si>
  <si>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</si>
  <si>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い わ き 市</t>
  </si>
  <si>
    <t>白  河  市</t>
  </si>
  <si>
    <t>須賀川市</t>
  </si>
  <si>
    <t>喜多方市</t>
  </si>
  <si>
    <t>相  馬  市</t>
  </si>
  <si>
    <t>二本松市</t>
  </si>
  <si>
    <t xml:space="preserve">田 村 市  </t>
  </si>
  <si>
    <t>南相馬市</t>
  </si>
  <si>
    <t xml:space="preserve">伊 達 市  </t>
  </si>
  <si>
    <t xml:space="preserve">本 宮 市  </t>
  </si>
  <si>
    <t>市     計</t>
  </si>
  <si>
    <t>郡     計</t>
  </si>
  <si>
    <t>合     計</t>
  </si>
  <si>
    <t>うち</t>
  </si>
  <si>
    <t>住宅金融
機構利用</t>
  </si>
  <si>
    <t xml:space="preserve">  24年着工数</t>
  </si>
  <si>
    <t xml:space="preserve">  24年累計A</t>
  </si>
  <si>
    <t xml:space="preserve">  25年着工数</t>
  </si>
  <si>
    <t xml:space="preserve">  25年累計B</t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</si>
  <si>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</si>
  <si>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</si>
  <si>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</si>
  <si>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</si>
  <si>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</si>
  <si>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</si>
  <si>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</si>
  <si>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南会津郡</t>
  </si>
  <si>
    <t>耶　麻　郡</t>
  </si>
  <si>
    <t>河　沼　郡</t>
  </si>
  <si>
    <t>大　沼　郡</t>
  </si>
  <si>
    <t>西白河郡</t>
  </si>
  <si>
    <t>東白川郡　</t>
  </si>
  <si>
    <t>石　川　郡</t>
  </si>
  <si>
    <t>田　村　郡</t>
  </si>
  <si>
    <t>双　葉　郡</t>
  </si>
  <si>
    <t>相　馬　郡</t>
  </si>
  <si>
    <t>－３－</t>
  </si>
  <si>
    <t>平成２５年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</si>
  <si>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</si>
  <si>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</si>
  <si>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</si>
  <si>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</si>
  <si>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</si>
  <si>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</si>
  <si>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</si>
  <si>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</si>
  <si>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</si>
  <si>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</si>
  <si>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</si>
  <si>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</si>
  <si>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</si>
  <si>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</si>
  <si>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</si>
  <si>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</si>
  <si>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</si>
  <si>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</si>
  <si>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会津若松市</t>
  </si>
  <si>
    <t>郡山市</t>
  </si>
  <si>
    <t>いわき市</t>
  </si>
  <si>
    <t>市部</t>
  </si>
  <si>
    <t>白河市</t>
  </si>
  <si>
    <t>須賀川市</t>
  </si>
  <si>
    <t>喜多方市</t>
  </si>
  <si>
    <t>相馬市</t>
  </si>
  <si>
    <t>二本松市</t>
  </si>
  <si>
    <t>田村市</t>
  </si>
  <si>
    <t>伊達市</t>
  </si>
  <si>
    <t>本宮市</t>
  </si>
  <si>
    <t>桑折町</t>
  </si>
  <si>
    <t>伊達郡</t>
  </si>
  <si>
    <t>国見町</t>
  </si>
  <si>
    <t>川俣町</t>
  </si>
  <si>
    <t>安達郡</t>
  </si>
  <si>
    <t>大玉村</t>
  </si>
  <si>
    <t>岩瀬郡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</si>
  <si>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</si>
  <si>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</si>
  <si>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</si>
  <si>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</si>
  <si>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</si>
  <si>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</si>
  <si>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</si>
  <si>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耶麻郡</t>
  </si>
  <si>
    <t>西会津町</t>
  </si>
  <si>
    <t>磐梯町</t>
  </si>
  <si>
    <t>猪苗代町</t>
  </si>
  <si>
    <t>会津坂下町</t>
  </si>
  <si>
    <t>河沼郡</t>
  </si>
  <si>
    <t>湯川村</t>
  </si>
  <si>
    <t>柳津町</t>
  </si>
  <si>
    <t>－４－</t>
  </si>
  <si>
    <t>平成２５年</t>
  </si>
  <si>
    <t>三島町</t>
  </si>
  <si>
    <t>大沼郡</t>
  </si>
  <si>
    <t>金山町</t>
  </si>
  <si>
    <t>昭和村</t>
  </si>
  <si>
    <t>会津美里町</t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</si>
  <si>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</si>
  <si>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</si>
  <si>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</si>
  <si>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</si>
  <si>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</si>
  <si>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</si>
  <si>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</si>
  <si>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</si>
  <si>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</si>
  <si>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</si>
  <si>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</si>
  <si>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</si>
  <si>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石川郡</t>
  </si>
  <si>
    <t>平田村</t>
  </si>
  <si>
    <t>浅川町</t>
  </si>
  <si>
    <t>古殿町</t>
  </si>
  <si>
    <t>田村郡</t>
  </si>
  <si>
    <t>三春町</t>
  </si>
  <si>
    <t>小野町</t>
  </si>
  <si>
    <t>広野町</t>
  </si>
  <si>
    <t>楢葉町</t>
  </si>
  <si>
    <t>富岡町</t>
  </si>
  <si>
    <t>双葉郡</t>
  </si>
  <si>
    <t>川内村</t>
  </si>
  <si>
    <t>大熊町</t>
  </si>
  <si>
    <t>双葉町</t>
  </si>
  <si>
    <t>浪江町</t>
  </si>
  <si>
    <t>葛尾村</t>
  </si>
  <si>
    <t>相馬郡</t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</si>
  <si>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</si>
  <si>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</si>
  <si>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</si>
  <si>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</si>
  <si>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</si>
  <si>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</si>
  <si>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</si>
  <si>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</si>
  <si>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</si>
  <si>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</si>
  <si>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</si>
  <si>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前年度比</t>
  </si>
  <si>
    <t>前年度比</t>
  </si>
  <si>
    <t>平成２５年度</t>
  </si>
  <si>
    <t>○新設住宅利用関係の推移</t>
  </si>
  <si>
    <t>H25年度</t>
  </si>
  <si>
    <t>H19年度</t>
  </si>
  <si>
    <t>H13年度</t>
  </si>
  <si>
    <t>H7年度</t>
  </si>
  <si>
    <t>H24年度</t>
  </si>
  <si>
    <t>H18年度</t>
  </si>
  <si>
    <t>H12年度</t>
  </si>
  <si>
    <t>H6年度</t>
  </si>
  <si>
    <t>H23年度</t>
  </si>
  <si>
    <t>H17年度</t>
  </si>
  <si>
    <t>H11年度</t>
  </si>
  <si>
    <t>Ｈ5年度</t>
  </si>
  <si>
    <t>H22年度</t>
  </si>
  <si>
    <t>H16年度</t>
  </si>
  <si>
    <t>H10年度</t>
  </si>
  <si>
    <t>Ｈ4年度</t>
  </si>
  <si>
    <t>H21年度</t>
  </si>
  <si>
    <t>H15年度</t>
  </si>
  <si>
    <t>H9年度</t>
  </si>
  <si>
    <t>Ｈ3年度</t>
  </si>
  <si>
    <t>H20年度</t>
  </si>
  <si>
    <t>H14年度</t>
  </si>
  <si>
    <t>H8年度</t>
  </si>
  <si>
    <t>Ｈ2年度</t>
  </si>
  <si>
    <t>年度</t>
  </si>
  <si>
    <t>２５年度</t>
  </si>
  <si>
    <t>２４年度</t>
  </si>
  <si>
    <t>年度計</t>
  </si>
  <si>
    <t>平成２４年度</t>
  </si>
  <si>
    <t>２３年度</t>
  </si>
  <si>
    <t>累計24/23%</t>
  </si>
  <si>
    <t>累計25/24%</t>
  </si>
  <si>
    <t>S造</t>
  </si>
  <si>
    <t>５階</t>
  </si>
  <si>
    <t>民間資金</t>
  </si>
  <si>
    <t>貸家</t>
  </si>
  <si>
    <t>RC造</t>
  </si>
  <si>
    <t>１０階</t>
  </si>
  <si>
    <t>７２戸</t>
  </si>
  <si>
    <t>郡山市</t>
  </si>
  <si>
    <t>６０戸</t>
  </si>
  <si>
    <t>S造</t>
  </si>
  <si>
    <t>４階</t>
  </si>
  <si>
    <t>公営住宅</t>
  </si>
  <si>
    <t>６４戸</t>
  </si>
  <si>
    <t>１４階</t>
  </si>
  <si>
    <t>９０戸</t>
  </si>
  <si>
    <t>８階</t>
  </si>
  <si>
    <t>１２０戸</t>
  </si>
  <si>
    <t>福島市</t>
  </si>
  <si>
    <t>３階</t>
  </si>
  <si>
    <t>４４戸</t>
  </si>
  <si>
    <t>６階</t>
  </si>
  <si>
    <t>その他</t>
  </si>
  <si>
    <t>７２戸</t>
  </si>
  <si>
    <t>SRC造</t>
  </si>
  <si>
    <t>公営住宅</t>
  </si>
  <si>
    <t>４０戸</t>
  </si>
  <si>
    <t>３０戸</t>
  </si>
  <si>
    <t>４８戸</t>
  </si>
  <si>
    <t>１５階</t>
  </si>
  <si>
    <t>分譲</t>
  </si>
  <si>
    <t>５６戸</t>
  </si>
  <si>
    <t>１２５戸</t>
  </si>
  <si>
    <t>南相馬市</t>
  </si>
  <si>
    <t>４０戸</t>
  </si>
  <si>
    <t>木造</t>
  </si>
  <si>
    <t>２階</t>
  </si>
  <si>
    <t>３２戸</t>
  </si>
  <si>
    <t>南相馬市</t>
  </si>
  <si>
    <t>○共同住宅（１棟で３０戸以上のもの）</t>
  </si>
  <si>
    <t>　　　　　　　　平成２５年分</t>
  </si>
  <si>
    <t>年度計</t>
  </si>
  <si>
    <t>（年計　２４棟）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</si>
</sst>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階&quot;"/>
    <numFmt numFmtId="177" formatCode="0&quot;戸&quot;"/>
    <numFmt numFmtId="178" formatCode="0.0%"/>
    <numFmt numFmtId="179" formatCode=";;;"/>
    <numFmt numFmtId="180" formatCode="#,##0_);\(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sz val="28"/>
      <name val="ＭＳ Ｐゴシック"/>
      <family val="3"/>
    </font>
    <font>
      <sz val="7"/>
      <name val="ＭＳ 明朝"/>
      <family val="1"/>
    </font>
    <font>
      <b/>
      <sz val="20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4"/>
      <color indexed="22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6"/>
      <color rgb="FF0000FF"/>
      <name val="ＭＳ Ｐゴシック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medium"/>
      <top/>
      <bottom style="hair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hair"/>
    </border>
    <border>
      <left style="hair">
        <color indexed="8"/>
      </left>
      <right/>
      <top style="medium">
        <color indexed="8"/>
      </top>
      <bottom style="hair"/>
    </border>
    <border>
      <left style="thin">
        <color indexed="8"/>
      </left>
      <right/>
      <top style="medium">
        <color indexed="8"/>
      </top>
      <bottom style="hair"/>
    </border>
    <border>
      <left style="hair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/>
      <top/>
      <bottom style="thin"/>
    </border>
    <border>
      <left style="hair">
        <color indexed="8"/>
      </left>
      <right/>
      <top/>
      <bottom style="thin"/>
    </border>
    <border>
      <left style="thin">
        <color indexed="8"/>
      </left>
      <right/>
      <top/>
      <bottom style="thin"/>
    </border>
    <border>
      <left style="medium"/>
      <right/>
      <top style="thin"/>
      <bottom style="medium">
        <color indexed="8"/>
      </bottom>
    </border>
    <border>
      <left style="hair">
        <color indexed="8"/>
      </left>
      <right/>
      <top style="thin"/>
      <bottom style="medium">
        <color indexed="8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medium"/>
      <right/>
      <top style="thin">
        <color indexed="8"/>
      </top>
      <bottom style="medium"/>
    </border>
    <border>
      <left style="hair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/>
      <bottom style="hair"/>
    </border>
    <border>
      <left style="hair">
        <color indexed="8"/>
      </left>
      <right/>
      <top/>
      <bottom style="hair"/>
    </border>
    <border>
      <left style="thin">
        <color indexed="8"/>
      </left>
      <right/>
      <top/>
      <bottom style="hair"/>
    </border>
    <border>
      <left style="hair">
        <color indexed="8"/>
      </left>
      <right style="thin">
        <color indexed="8"/>
      </right>
      <top/>
      <bottom style="hair"/>
    </border>
    <border>
      <left style="medium"/>
      <right/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/>
      <bottom style="medium">
        <color indexed="8"/>
      </bottom>
    </border>
    <border>
      <left style="hair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/>
      <right/>
      <top style="hair"/>
      <bottom style="thin">
        <color indexed="8"/>
      </bottom>
    </border>
    <border>
      <left style="hair">
        <color indexed="8"/>
      </left>
      <right/>
      <top style="hair"/>
      <bottom style="thin">
        <color indexed="8"/>
      </bottom>
    </border>
    <border>
      <left style="thin">
        <color indexed="8"/>
      </left>
      <right/>
      <top style="hair"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 style="medium"/>
      <top style="medium"/>
      <bottom/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/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/>
    </border>
    <border>
      <left style="hair">
        <color indexed="8"/>
      </left>
      <right style="medium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thin">
        <color indexed="8"/>
      </left>
      <right/>
      <top style="thin"/>
      <bottom/>
    </border>
    <border>
      <left style="medium">
        <color indexed="8"/>
      </left>
      <right/>
      <top style="thin"/>
      <bottom/>
    </border>
    <border>
      <left style="hair">
        <color indexed="8"/>
      </left>
      <right/>
      <top style="thin"/>
      <bottom/>
    </border>
    <border>
      <left style="hair">
        <color indexed="8"/>
      </left>
      <right style="medium">
        <color indexed="8"/>
      </right>
      <top style="thin"/>
      <bottom/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hair">
        <color indexed="8"/>
      </left>
      <right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/>
      <top/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 style="medium">
        <color indexed="8"/>
      </left>
      <right/>
      <top/>
      <bottom style="medium"/>
    </border>
    <border>
      <left style="hair">
        <color indexed="8"/>
      </left>
      <right style="medium">
        <color indexed="8"/>
      </right>
      <top/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hair">
        <color indexed="8"/>
      </left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/>
    </border>
    <border>
      <left style="hair">
        <color indexed="8"/>
      </left>
      <right/>
      <top style="medium"/>
      <bottom/>
    </border>
    <border>
      <left style="hair">
        <color indexed="8"/>
      </left>
      <right style="thin">
        <color indexed="8"/>
      </right>
      <top style="medium"/>
      <bottom/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/>
      <bottom style="medium"/>
    </border>
    <border>
      <left style="hair">
        <color indexed="8"/>
      </left>
      <right/>
      <top style="thin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/>
      <right/>
      <top style="medium"/>
      <bottom/>
    </border>
    <border>
      <left style="medium">
        <color indexed="8"/>
      </left>
      <right/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medium"/>
      <bottom/>
    </border>
    <border>
      <left style="hair">
        <color indexed="8"/>
      </left>
      <right style="medium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/>
      <right style="medium"/>
      <top/>
      <bottom/>
    </border>
    <border>
      <left/>
      <right style="medium"/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>
        <color indexed="8"/>
      </top>
      <bottom style="medium"/>
    </border>
    <border>
      <left style="medium">
        <color indexed="8"/>
      </left>
      <right/>
      <top style="medium"/>
      <bottom style="thin"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/>
    </border>
    <border>
      <left/>
      <right style="medium">
        <color indexed="8"/>
      </right>
      <top style="medium"/>
      <bottom style="thin"/>
    </border>
    <border>
      <left/>
      <right>
        <color indexed="63"/>
      </right>
      <top style="medium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346">
    <xf numFmtId="0" fontId="0" fillId="0" borderId="0" xfId="0" applyFont="1" applyAlignment="1">
      <alignment vertical="center"/>
    </xf>
    <xf numFmtId="0" fontId="3" fillId="0" borderId="0" xfId="60" applyFont="1" applyProtection="1">
      <alignment/>
      <protection/>
    </xf>
    <xf numFmtId="0" fontId="2" fillId="0" borderId="0" xfId="60">
      <alignment/>
      <protection/>
    </xf>
    <xf numFmtId="0" fontId="3" fillId="33" borderId="10" xfId="60" applyFont="1" applyFill="1" applyBorder="1" applyProtection="1">
      <alignment/>
      <protection/>
    </xf>
    <xf numFmtId="0" fontId="3" fillId="33" borderId="11" xfId="60" applyFont="1" applyFill="1" applyBorder="1" applyProtection="1">
      <alignment/>
      <protection/>
    </xf>
    <xf numFmtId="0" fontId="3" fillId="33" borderId="12" xfId="60" applyFont="1" applyFill="1" applyBorder="1" applyProtection="1">
      <alignment/>
      <protection/>
    </xf>
    <xf numFmtId="0" fontId="3" fillId="33" borderId="13" xfId="60" applyFont="1" applyFill="1" applyBorder="1" applyProtection="1">
      <alignment/>
      <protection/>
    </xf>
    <xf numFmtId="0" fontId="5" fillId="33" borderId="0" xfId="60" applyFont="1" applyFill="1" applyProtection="1">
      <alignment/>
      <protection/>
    </xf>
    <xf numFmtId="0" fontId="3" fillId="33" borderId="0" xfId="60" applyFont="1" applyFill="1" applyProtection="1">
      <alignment/>
      <protection/>
    </xf>
    <xf numFmtId="0" fontId="6" fillId="33" borderId="14" xfId="60" applyFont="1" applyFill="1" applyBorder="1" applyProtection="1">
      <alignment/>
      <protection/>
    </xf>
    <xf numFmtId="0" fontId="3" fillId="33" borderId="15" xfId="60" applyFont="1" applyFill="1" applyBorder="1" applyProtection="1">
      <alignment/>
      <protection/>
    </xf>
    <xf numFmtId="0" fontId="3" fillId="33" borderId="16" xfId="60" applyFont="1" applyFill="1" applyBorder="1" applyProtection="1">
      <alignment/>
      <protection/>
    </xf>
    <xf numFmtId="0" fontId="3" fillId="33" borderId="17" xfId="60" applyFont="1" applyFill="1" applyBorder="1" applyProtection="1">
      <alignment/>
      <protection/>
    </xf>
    <xf numFmtId="0" fontId="8" fillId="0" borderId="0" xfId="60" applyFont="1" applyProtection="1">
      <alignment/>
      <protection/>
    </xf>
    <xf numFmtId="0" fontId="9" fillId="0" borderId="0" xfId="60" applyFont="1">
      <alignment/>
      <protection/>
    </xf>
    <xf numFmtId="0" fontId="10" fillId="0" borderId="0" xfId="60" applyFont="1" applyProtection="1">
      <alignment/>
      <protection/>
    </xf>
    <xf numFmtId="49" fontId="3" fillId="0" borderId="0" xfId="60" applyNumberFormat="1" applyFont="1" applyProtection="1">
      <alignment/>
      <protection/>
    </xf>
    <xf numFmtId="0" fontId="3" fillId="0" borderId="0" xfId="60" applyFont="1" applyAlignment="1" applyProtection="1">
      <alignment horizontal="left" shrinkToFit="1"/>
      <protection/>
    </xf>
    <xf numFmtId="176" fontId="2" fillId="0" borderId="0" xfId="60" applyNumberFormat="1" applyBorder="1" applyAlignment="1">
      <alignment horizontal="right"/>
      <protection/>
    </xf>
    <xf numFmtId="177" fontId="2" fillId="0" borderId="0" xfId="60" applyNumberFormat="1" applyBorder="1">
      <alignment/>
      <protection/>
    </xf>
    <xf numFmtId="37" fontId="3" fillId="0" borderId="0" xfId="60" applyNumberFormat="1" applyFont="1" applyProtection="1">
      <alignment/>
      <protection/>
    </xf>
    <xf numFmtId="0" fontId="3" fillId="0" borderId="16" xfId="60" applyFont="1" applyBorder="1" applyProtection="1">
      <alignment/>
      <protection/>
    </xf>
    <xf numFmtId="0" fontId="12" fillId="33" borderId="0" xfId="60" applyFont="1" applyFill="1" applyAlignment="1" applyProtection="1">
      <alignment horizontal="center"/>
      <protection/>
    </xf>
    <xf numFmtId="0" fontId="12" fillId="33" borderId="13" xfId="60" applyFont="1" applyFill="1" applyBorder="1" applyAlignment="1" applyProtection="1">
      <alignment horizontal="center"/>
      <protection/>
    </xf>
    <xf numFmtId="0" fontId="12" fillId="33" borderId="0" xfId="60" applyFont="1" applyFill="1" applyProtection="1">
      <alignment/>
      <protection/>
    </xf>
    <xf numFmtId="0" fontId="12" fillId="33" borderId="16" xfId="60" applyFont="1" applyFill="1" applyBorder="1" applyAlignment="1" applyProtection="1">
      <alignment horizontal="center"/>
      <protection/>
    </xf>
    <xf numFmtId="37" fontId="12" fillId="33" borderId="15" xfId="60" applyNumberFormat="1" applyFont="1" applyFill="1" applyBorder="1" applyProtection="1">
      <alignment/>
      <protection/>
    </xf>
    <xf numFmtId="37" fontId="12" fillId="33" borderId="16" xfId="60" applyNumberFormat="1" applyFont="1" applyFill="1" applyBorder="1" applyProtection="1">
      <alignment/>
      <protection/>
    </xf>
    <xf numFmtId="0" fontId="12" fillId="33" borderId="16" xfId="60" applyFont="1" applyFill="1" applyBorder="1" applyProtection="1">
      <alignment/>
      <protection/>
    </xf>
    <xf numFmtId="49" fontId="3" fillId="0" borderId="18" xfId="60" applyNumberFormat="1" applyFont="1" applyBorder="1" applyAlignment="1" applyProtection="1">
      <alignment horizontal="center"/>
      <protection/>
    </xf>
    <xf numFmtId="37" fontId="3" fillId="0" borderId="19" xfId="60" applyNumberFormat="1" applyFont="1" applyBorder="1" applyProtection="1">
      <alignment/>
      <protection/>
    </xf>
    <xf numFmtId="0" fontId="3" fillId="0" borderId="18" xfId="60" applyNumberFormat="1" applyFont="1" applyBorder="1" applyProtection="1">
      <alignment/>
      <protection/>
    </xf>
    <xf numFmtId="37" fontId="3" fillId="0" borderId="18" xfId="60" applyNumberFormat="1" applyFont="1" applyBorder="1" applyProtection="1">
      <alignment/>
      <protection/>
    </xf>
    <xf numFmtId="37" fontId="3" fillId="0" borderId="18" xfId="60" applyNumberFormat="1" applyFont="1" applyFill="1" applyBorder="1" applyProtection="1">
      <alignment/>
      <protection/>
    </xf>
    <xf numFmtId="49" fontId="3" fillId="0" borderId="20" xfId="60" applyNumberFormat="1" applyFont="1" applyBorder="1" applyAlignment="1" applyProtection="1">
      <alignment horizontal="center"/>
      <protection/>
    </xf>
    <xf numFmtId="37" fontId="3" fillId="0" borderId="21" xfId="60" applyNumberFormat="1" applyFont="1" applyBorder="1" applyProtection="1">
      <alignment/>
      <protection/>
    </xf>
    <xf numFmtId="0" fontId="3" fillId="0" borderId="20" xfId="60" applyNumberFormat="1" applyFont="1" applyBorder="1" applyProtection="1">
      <alignment/>
      <protection/>
    </xf>
    <xf numFmtId="37" fontId="3" fillId="0" borderId="20" xfId="60" applyNumberFormat="1" applyFont="1" applyBorder="1" applyProtection="1">
      <alignment/>
      <protection/>
    </xf>
    <xf numFmtId="37" fontId="3" fillId="0" borderId="20" xfId="60" applyNumberFormat="1" applyFont="1" applyFill="1" applyBorder="1" applyProtection="1">
      <alignment/>
      <protection/>
    </xf>
    <xf numFmtId="0" fontId="3" fillId="0" borderId="0" xfId="60" applyNumberFormat="1" applyFont="1" applyBorder="1" applyProtection="1">
      <alignment/>
      <protection/>
    </xf>
    <xf numFmtId="0" fontId="3" fillId="0" borderId="16" xfId="60" applyFont="1" applyBorder="1" applyAlignment="1" applyProtection="1">
      <alignment horizontal="center"/>
      <protection/>
    </xf>
    <xf numFmtId="178" fontId="3" fillId="0" borderId="15" xfId="60" applyNumberFormat="1" applyFont="1" applyBorder="1" applyProtection="1">
      <alignment/>
      <protection/>
    </xf>
    <xf numFmtId="179" fontId="4" fillId="0" borderId="16" xfId="60" applyNumberFormat="1" applyFont="1" applyBorder="1" applyProtection="1">
      <alignment/>
      <protection/>
    </xf>
    <xf numFmtId="178" fontId="3" fillId="0" borderId="16" xfId="60" applyNumberFormat="1" applyFont="1" applyBorder="1" applyProtection="1">
      <alignment/>
      <protection/>
    </xf>
    <xf numFmtId="179" fontId="3" fillId="0" borderId="16" xfId="60" applyNumberFormat="1" applyFont="1" applyBorder="1" applyProtection="1">
      <alignment/>
      <protection/>
    </xf>
    <xf numFmtId="0" fontId="3" fillId="0" borderId="16" xfId="60" applyNumberFormat="1" applyFont="1" applyBorder="1" applyProtection="1">
      <alignment/>
      <protection/>
    </xf>
    <xf numFmtId="178" fontId="3" fillId="0" borderId="16" xfId="60" applyNumberFormat="1" applyFont="1" applyFill="1" applyBorder="1" applyProtection="1">
      <alignment/>
      <protection/>
    </xf>
    <xf numFmtId="178" fontId="3" fillId="0" borderId="16" xfId="60" applyNumberFormat="1" applyFont="1" applyBorder="1" applyAlignment="1" applyProtection="1">
      <alignment shrinkToFit="1"/>
      <protection/>
    </xf>
    <xf numFmtId="178" fontId="54" fillId="0" borderId="15" xfId="60" applyNumberFormat="1" applyFont="1" applyBorder="1" applyProtection="1">
      <alignment/>
      <protection/>
    </xf>
    <xf numFmtId="178" fontId="13" fillId="0" borderId="0" xfId="60" applyNumberFormat="1" applyFont="1" applyBorder="1" applyAlignment="1" applyProtection="1">
      <alignment horizontal="center"/>
      <protection/>
    </xf>
    <xf numFmtId="179" fontId="13" fillId="0" borderId="0" xfId="60" applyNumberFormat="1" applyFont="1" applyBorder="1" applyAlignment="1" applyProtection="1">
      <alignment horizontal="center"/>
      <protection/>
    </xf>
    <xf numFmtId="0" fontId="13" fillId="0" borderId="0" xfId="60" applyNumberFormat="1" applyFont="1" applyBorder="1" applyAlignment="1" applyProtection="1">
      <alignment horizontal="center"/>
      <protection/>
    </xf>
    <xf numFmtId="0" fontId="13" fillId="0" borderId="0" xfId="60" applyFont="1" applyProtection="1">
      <alignment/>
      <protection/>
    </xf>
    <xf numFmtId="0" fontId="13" fillId="0" borderId="0" xfId="60" applyFont="1">
      <alignment/>
      <protection/>
    </xf>
    <xf numFmtId="3" fontId="13" fillId="0" borderId="0" xfId="60" applyNumberFormat="1" applyFont="1" applyFill="1" applyBorder="1" applyProtection="1">
      <alignment/>
      <protection/>
    </xf>
    <xf numFmtId="178" fontId="13" fillId="0" borderId="0" xfId="60" applyNumberFormat="1" applyFont="1">
      <alignment/>
      <protection/>
    </xf>
    <xf numFmtId="3" fontId="13" fillId="0" borderId="0" xfId="60" applyNumberFormat="1" applyFont="1" applyProtection="1">
      <alignment/>
      <protection/>
    </xf>
    <xf numFmtId="0" fontId="3" fillId="0" borderId="0" xfId="60" applyFont="1" applyFill="1" applyBorder="1" applyProtection="1">
      <alignment/>
      <protection/>
    </xf>
    <xf numFmtId="37" fontId="3" fillId="0" borderId="0" xfId="60" applyNumberFormat="1" applyFont="1" applyFill="1" applyProtection="1">
      <alignment/>
      <protection/>
    </xf>
    <xf numFmtId="0" fontId="12" fillId="0" borderId="18" xfId="60" applyFont="1" applyBorder="1" applyAlignment="1" applyProtection="1">
      <alignment horizontal="center"/>
      <protection/>
    </xf>
    <xf numFmtId="0" fontId="12" fillId="0" borderId="22" xfId="60" applyFont="1" applyBorder="1" applyAlignment="1" applyProtection="1">
      <alignment horizontal="center"/>
      <protection/>
    </xf>
    <xf numFmtId="0" fontId="12" fillId="0" borderId="18" xfId="60" applyFont="1" applyBorder="1" applyProtection="1">
      <alignment/>
      <protection/>
    </xf>
    <xf numFmtId="0" fontId="12" fillId="0" borderId="22" xfId="60" applyFont="1" applyBorder="1" applyAlignment="1" applyProtection="1">
      <alignment horizontal="left"/>
      <protection/>
    </xf>
    <xf numFmtId="0" fontId="12" fillId="0" borderId="18" xfId="60" applyFont="1" applyBorder="1" applyAlignment="1" applyProtection="1">
      <alignment horizontal="left"/>
      <protection/>
    </xf>
    <xf numFmtId="0" fontId="3" fillId="0" borderId="0" xfId="60" applyFont="1" applyAlignment="1" applyProtection="1">
      <alignment horizontal="center"/>
      <protection/>
    </xf>
    <xf numFmtId="37" fontId="3" fillId="0" borderId="23" xfId="60" applyNumberFormat="1" applyFont="1" applyBorder="1" applyProtection="1">
      <alignment/>
      <protection/>
    </xf>
    <xf numFmtId="37" fontId="3" fillId="0" borderId="23" xfId="60" applyNumberFormat="1" applyFont="1" applyFill="1" applyBorder="1" applyProtection="1">
      <alignment/>
      <protection/>
    </xf>
    <xf numFmtId="37" fontId="3" fillId="0" borderId="23" xfId="60" applyNumberFormat="1" applyFont="1" applyBorder="1" applyAlignment="1" applyProtection="1">
      <alignment horizontal="right"/>
      <protection/>
    </xf>
    <xf numFmtId="0" fontId="3" fillId="0" borderId="18" xfId="60" applyFont="1" applyBorder="1" applyAlignment="1" applyProtection="1">
      <alignment horizontal="center"/>
      <protection/>
    </xf>
    <xf numFmtId="37" fontId="3" fillId="0" borderId="22" xfId="60" applyNumberFormat="1" applyFont="1" applyBorder="1" applyProtection="1">
      <alignment/>
      <protection/>
    </xf>
    <xf numFmtId="37" fontId="3" fillId="0" borderId="22" xfId="60" applyNumberFormat="1" applyFont="1" applyFill="1" applyBorder="1" applyProtection="1">
      <alignment/>
      <protection/>
    </xf>
    <xf numFmtId="0" fontId="3" fillId="0" borderId="18" xfId="60" applyFont="1" applyBorder="1" applyProtection="1">
      <alignment/>
      <protection/>
    </xf>
    <xf numFmtId="0" fontId="3" fillId="0" borderId="24" xfId="60" applyFont="1" applyBorder="1" applyProtection="1">
      <alignment/>
      <protection/>
    </xf>
    <xf numFmtId="0" fontId="14" fillId="0" borderId="0" xfId="60" applyFont="1" applyProtection="1">
      <alignment/>
      <protection/>
    </xf>
    <xf numFmtId="0" fontId="14" fillId="34" borderId="0" xfId="60" applyFont="1" applyFill="1" applyBorder="1" applyAlignment="1" applyProtection="1">
      <alignment horizontal="center"/>
      <protection/>
    </xf>
    <xf numFmtId="37" fontId="14" fillId="34" borderId="0" xfId="60" applyNumberFormat="1" applyFont="1" applyFill="1" applyBorder="1" applyProtection="1">
      <alignment/>
      <protection/>
    </xf>
    <xf numFmtId="0" fontId="14" fillId="34" borderId="0" xfId="60" applyNumberFormat="1" applyFont="1" applyFill="1" applyBorder="1" applyProtection="1">
      <alignment/>
      <protection/>
    </xf>
    <xf numFmtId="0" fontId="3" fillId="34" borderId="0" xfId="60" applyFont="1" applyFill="1" applyBorder="1" applyProtection="1">
      <alignment/>
      <protection/>
    </xf>
    <xf numFmtId="37" fontId="3" fillId="0" borderId="0" xfId="60" applyNumberFormat="1" applyFont="1" applyAlignment="1" applyProtection="1">
      <alignment horizontal="fill"/>
      <protection/>
    </xf>
    <xf numFmtId="37" fontId="11" fillId="0" borderId="0" xfId="60" applyNumberFormat="1" applyFont="1" applyProtection="1">
      <alignment/>
      <protection/>
    </xf>
    <xf numFmtId="37" fontId="11" fillId="0" borderId="0" xfId="60" applyNumberFormat="1" applyFont="1" applyBorder="1" applyProtection="1">
      <alignment/>
      <protection/>
    </xf>
    <xf numFmtId="37" fontId="15" fillId="0" borderId="0" xfId="60" applyNumberFormat="1" applyFont="1" applyBorder="1" applyProtection="1">
      <alignment/>
      <protection/>
    </xf>
    <xf numFmtId="37" fontId="16" fillId="0" borderId="0" xfId="60" applyNumberFormat="1" applyFont="1" applyBorder="1" applyProtection="1">
      <alignment/>
      <protection locked="0"/>
    </xf>
    <xf numFmtId="37" fontId="16" fillId="0" borderId="25" xfId="60" applyNumberFormat="1" applyFont="1" applyBorder="1" applyAlignment="1" applyProtection="1">
      <alignment horizontal="center"/>
      <protection locked="0"/>
    </xf>
    <xf numFmtId="37" fontId="16" fillId="0" borderId="26" xfId="60" applyNumberFormat="1" applyFont="1" applyBorder="1" applyProtection="1">
      <alignment/>
      <protection locked="0"/>
    </xf>
    <xf numFmtId="37" fontId="11" fillId="0" borderId="26" xfId="60" applyNumberFormat="1" applyFont="1" applyBorder="1" applyProtection="1">
      <alignment/>
      <protection/>
    </xf>
    <xf numFmtId="37" fontId="16" fillId="0" borderId="27" xfId="60" applyNumberFormat="1" applyFont="1" applyBorder="1" applyProtection="1">
      <alignment/>
      <protection locked="0"/>
    </xf>
    <xf numFmtId="37" fontId="16" fillId="0" borderId="28" xfId="60" applyNumberFormat="1" applyFont="1" applyBorder="1" applyAlignment="1" applyProtection="1">
      <alignment horizontal="center"/>
      <protection locked="0"/>
    </xf>
    <xf numFmtId="37" fontId="11" fillId="0" borderId="29" xfId="60" applyNumberFormat="1" applyFont="1" applyBorder="1" applyProtection="1">
      <alignment/>
      <protection/>
    </xf>
    <xf numFmtId="37" fontId="55" fillId="0" borderId="20" xfId="60" applyNumberFormat="1" applyFont="1" applyBorder="1" applyProtection="1">
      <alignment/>
      <protection/>
    </xf>
    <xf numFmtId="37" fontId="55" fillId="0" borderId="30" xfId="60" applyNumberFormat="1" applyFont="1" applyBorder="1" applyProtection="1">
      <alignment/>
      <protection locked="0"/>
    </xf>
    <xf numFmtId="37" fontId="55" fillId="0" borderId="31" xfId="60" applyNumberFormat="1" applyFont="1" applyBorder="1" applyProtection="1">
      <alignment/>
      <protection locked="0"/>
    </xf>
    <xf numFmtId="37" fontId="16" fillId="0" borderId="32" xfId="60" applyNumberFormat="1" applyFont="1" applyBorder="1" applyProtection="1">
      <alignment/>
      <protection locked="0"/>
    </xf>
    <xf numFmtId="37" fontId="16" fillId="0" borderId="29" xfId="60" applyNumberFormat="1" applyFont="1" applyBorder="1" applyAlignment="1" applyProtection="1">
      <alignment horizontal="center"/>
      <protection locked="0"/>
    </xf>
    <xf numFmtId="37" fontId="11" fillId="0" borderId="18" xfId="60" applyNumberFormat="1" applyFont="1" applyBorder="1" applyProtection="1">
      <alignment/>
      <protection/>
    </xf>
    <xf numFmtId="37" fontId="16" fillId="0" borderId="33" xfId="60" applyNumberFormat="1" applyFont="1" applyBorder="1" applyProtection="1">
      <alignment/>
      <protection locked="0"/>
    </xf>
    <xf numFmtId="37" fontId="11" fillId="0" borderId="22" xfId="60" applyNumberFormat="1" applyFont="1" applyBorder="1" applyProtection="1">
      <alignment/>
      <protection/>
    </xf>
    <xf numFmtId="37" fontId="16" fillId="0" borderId="34" xfId="60" applyNumberFormat="1" applyFont="1" applyBorder="1" applyProtection="1">
      <alignment/>
      <protection locked="0"/>
    </xf>
    <xf numFmtId="37" fontId="11" fillId="0" borderId="35" xfId="60" applyNumberFormat="1" applyFont="1" applyBorder="1" applyProtection="1">
      <alignment/>
      <protection/>
    </xf>
    <xf numFmtId="37" fontId="16" fillId="0" borderId="16" xfId="60" applyNumberFormat="1" applyFont="1" applyBorder="1" applyProtection="1">
      <alignment/>
      <protection locked="0"/>
    </xf>
    <xf numFmtId="178" fontId="16" fillId="0" borderId="36" xfId="60" applyNumberFormat="1" applyFont="1" applyBorder="1" applyProtection="1">
      <alignment/>
      <protection locked="0"/>
    </xf>
    <xf numFmtId="37" fontId="16" fillId="0" borderId="37" xfId="60" applyNumberFormat="1" applyFont="1" applyBorder="1" applyProtection="1">
      <alignment/>
      <protection locked="0"/>
    </xf>
    <xf numFmtId="178" fontId="16" fillId="0" borderId="38" xfId="60" applyNumberFormat="1" applyFont="1" applyBorder="1" applyProtection="1">
      <alignment/>
      <protection locked="0"/>
    </xf>
    <xf numFmtId="37" fontId="16" fillId="0" borderId="20" xfId="60" applyNumberFormat="1" applyFont="1" applyBorder="1" applyProtection="1">
      <alignment/>
      <protection locked="0"/>
    </xf>
    <xf numFmtId="37" fontId="16" fillId="0" borderId="30" xfId="60" applyNumberFormat="1" applyFont="1" applyBorder="1" applyProtection="1">
      <alignment/>
      <protection locked="0"/>
    </xf>
    <xf numFmtId="37" fontId="16" fillId="0" borderId="31" xfId="60" applyNumberFormat="1" applyFont="1" applyBorder="1" applyProtection="1">
      <alignment/>
      <protection locked="0"/>
    </xf>
    <xf numFmtId="37" fontId="55" fillId="0" borderId="39" xfId="60" applyNumberFormat="1" applyFont="1" applyBorder="1" applyProtection="1">
      <alignment/>
      <protection/>
    </xf>
    <xf numFmtId="37" fontId="55" fillId="0" borderId="40" xfId="60" applyNumberFormat="1" applyFont="1" applyBorder="1" applyProtection="1">
      <alignment/>
      <protection locked="0"/>
    </xf>
    <xf numFmtId="37" fontId="55" fillId="0" borderId="41" xfId="60" applyNumberFormat="1" applyFont="1" applyBorder="1" applyProtection="1">
      <alignment/>
      <protection/>
    </xf>
    <xf numFmtId="37" fontId="55" fillId="0" borderId="42" xfId="60" applyNumberFormat="1" applyFont="1" applyBorder="1" applyProtection="1">
      <alignment/>
      <protection locked="0"/>
    </xf>
    <xf numFmtId="37" fontId="16" fillId="0" borderId="43" xfId="60" applyNumberFormat="1" applyFont="1" applyBorder="1" applyProtection="1">
      <alignment/>
      <protection locked="0"/>
    </xf>
    <xf numFmtId="37" fontId="11" fillId="0" borderId="44" xfId="60" applyNumberFormat="1" applyFont="1" applyBorder="1" applyProtection="1">
      <alignment/>
      <protection/>
    </xf>
    <xf numFmtId="37" fontId="16" fillId="0" borderId="45" xfId="60" applyNumberFormat="1" applyFont="1" applyBorder="1" applyProtection="1">
      <alignment/>
      <protection locked="0"/>
    </xf>
    <xf numFmtId="37" fontId="11" fillId="0" borderId="46" xfId="60" applyNumberFormat="1" applyFont="1" applyBorder="1" applyProtection="1">
      <alignment/>
      <protection/>
    </xf>
    <xf numFmtId="37" fontId="16" fillId="0" borderId="47" xfId="60" applyNumberFormat="1" applyFont="1" applyBorder="1" applyProtection="1">
      <alignment/>
      <protection locked="0"/>
    </xf>
    <xf numFmtId="178" fontId="16" fillId="0" borderId="48" xfId="60" applyNumberFormat="1" applyFont="1" applyBorder="1" applyProtection="1">
      <alignment/>
      <protection locked="0"/>
    </xf>
    <xf numFmtId="37" fontId="16" fillId="0" borderId="49" xfId="60" applyNumberFormat="1" applyFont="1" applyBorder="1" applyProtection="1">
      <alignment/>
      <protection locked="0"/>
    </xf>
    <xf numFmtId="178" fontId="16" fillId="0" borderId="50" xfId="60" applyNumberFormat="1" applyFont="1" applyBorder="1" applyProtection="1">
      <alignment/>
      <protection locked="0"/>
    </xf>
    <xf numFmtId="37" fontId="16" fillId="0" borderId="51" xfId="60" applyNumberFormat="1" applyFont="1" applyBorder="1" applyProtection="1">
      <alignment/>
      <protection locked="0"/>
    </xf>
    <xf numFmtId="178" fontId="16" fillId="0" borderId="52" xfId="60" applyNumberFormat="1" applyFont="1" applyBorder="1" applyProtection="1">
      <alignment/>
      <protection locked="0"/>
    </xf>
    <xf numFmtId="37" fontId="16" fillId="0" borderId="53" xfId="60" applyNumberFormat="1" applyFont="1" applyBorder="1" applyProtection="1">
      <alignment/>
      <protection locked="0"/>
    </xf>
    <xf numFmtId="178" fontId="16" fillId="0" borderId="54" xfId="60" applyNumberFormat="1" applyFont="1" applyBorder="1" applyProtection="1">
      <alignment/>
      <protection locked="0"/>
    </xf>
    <xf numFmtId="37" fontId="55" fillId="0" borderId="55" xfId="60" applyNumberFormat="1" applyFont="1" applyBorder="1" applyProtection="1">
      <alignment/>
      <protection/>
    </xf>
    <xf numFmtId="37" fontId="55" fillId="0" borderId="56" xfId="60" applyNumberFormat="1" applyFont="1" applyBorder="1" applyProtection="1">
      <alignment/>
      <protection locked="0"/>
    </xf>
    <xf numFmtId="37" fontId="55" fillId="0" borderId="57" xfId="60" applyNumberFormat="1" applyFont="1" applyBorder="1" applyProtection="1">
      <alignment/>
      <protection/>
    </xf>
    <xf numFmtId="37" fontId="55" fillId="0" borderId="58" xfId="60" applyNumberFormat="1" applyFont="1" applyBorder="1" applyProtection="1">
      <alignment/>
      <protection locked="0"/>
    </xf>
    <xf numFmtId="37" fontId="11" fillId="0" borderId="59" xfId="60" applyNumberFormat="1" applyFont="1" applyBorder="1" applyProtection="1">
      <alignment/>
      <protection/>
    </xf>
    <xf numFmtId="37" fontId="16" fillId="0" borderId="60" xfId="60" applyNumberFormat="1" applyFont="1" applyBorder="1" applyProtection="1">
      <alignment/>
      <protection locked="0"/>
    </xf>
    <xf numFmtId="37" fontId="16" fillId="0" borderId="61" xfId="60" applyNumberFormat="1" applyFont="1" applyBorder="1" applyProtection="1">
      <alignment/>
      <protection locked="0"/>
    </xf>
    <xf numFmtId="178" fontId="16" fillId="0" borderId="62" xfId="60" applyNumberFormat="1" applyFont="1" applyBorder="1" applyProtection="1">
      <alignment/>
      <protection locked="0"/>
    </xf>
    <xf numFmtId="37" fontId="16" fillId="0" borderId="63" xfId="60" applyNumberFormat="1" applyFont="1" applyBorder="1" applyProtection="1">
      <alignment/>
      <protection locked="0"/>
    </xf>
    <xf numFmtId="37" fontId="16" fillId="0" borderId="18" xfId="60" applyNumberFormat="1" applyFont="1" applyBorder="1" applyProtection="1">
      <alignment/>
      <protection locked="0"/>
    </xf>
    <xf numFmtId="37" fontId="16" fillId="0" borderId="22" xfId="60" applyNumberFormat="1" applyFont="1" applyBorder="1" applyProtection="1">
      <alignment/>
      <protection locked="0"/>
    </xf>
    <xf numFmtId="37" fontId="16" fillId="0" borderId="64" xfId="60" applyNumberFormat="1" applyFont="1" applyBorder="1" applyProtection="1">
      <alignment/>
      <protection locked="0"/>
    </xf>
    <xf numFmtId="37" fontId="16" fillId="0" borderId="23" xfId="60" applyNumberFormat="1" applyFont="1" applyBorder="1" applyProtection="1">
      <alignment/>
      <protection locked="0"/>
    </xf>
    <xf numFmtId="37" fontId="16" fillId="0" borderId="23" xfId="60" applyNumberFormat="1" applyFont="1" applyFill="1" applyBorder="1" applyProtection="1">
      <alignment/>
      <protection locked="0"/>
    </xf>
    <xf numFmtId="37" fontId="16" fillId="0" borderId="64" xfId="60" applyNumberFormat="1" applyFont="1" applyFill="1" applyBorder="1" applyProtection="1">
      <alignment/>
      <protection locked="0"/>
    </xf>
    <xf numFmtId="37" fontId="16" fillId="0" borderId="65" xfId="60" applyNumberFormat="1" applyFont="1" applyBorder="1" applyProtection="1">
      <alignment/>
      <protection locked="0"/>
    </xf>
    <xf numFmtId="37" fontId="16" fillId="0" borderId="66" xfId="60" applyNumberFormat="1" applyFont="1" applyBorder="1" applyProtection="1">
      <alignment/>
      <protection locked="0"/>
    </xf>
    <xf numFmtId="37" fontId="16" fillId="0" borderId="67" xfId="60" applyNumberFormat="1" applyFont="1" applyBorder="1" applyProtection="1">
      <alignment/>
      <protection locked="0"/>
    </xf>
    <xf numFmtId="37" fontId="16" fillId="0" borderId="68" xfId="60" applyNumberFormat="1" applyFont="1" applyBorder="1" applyProtection="1">
      <alignment/>
      <protection locked="0"/>
    </xf>
    <xf numFmtId="37" fontId="16" fillId="0" borderId="67" xfId="60" applyNumberFormat="1" applyFont="1" applyFill="1" applyBorder="1" applyProtection="1">
      <alignment/>
      <protection locked="0"/>
    </xf>
    <xf numFmtId="37" fontId="16" fillId="0" borderId="24" xfId="60" applyNumberFormat="1" applyFont="1" applyBorder="1" applyProtection="1">
      <alignment/>
      <protection locked="0"/>
    </xf>
    <xf numFmtId="178" fontId="16" fillId="0" borderId="69" xfId="60" applyNumberFormat="1" applyFont="1" applyBorder="1" applyProtection="1">
      <alignment/>
      <protection locked="0"/>
    </xf>
    <xf numFmtId="37" fontId="16" fillId="0" borderId="70" xfId="60" applyNumberFormat="1" applyFont="1" applyBorder="1" applyProtection="1">
      <alignment/>
      <protection locked="0"/>
    </xf>
    <xf numFmtId="178" fontId="16" fillId="0" borderId="71" xfId="60" applyNumberFormat="1" applyFont="1" applyBorder="1" applyProtection="1">
      <alignment/>
      <protection locked="0"/>
    </xf>
    <xf numFmtId="37" fontId="11" fillId="0" borderId="16" xfId="60" applyNumberFormat="1" applyFont="1" applyBorder="1" applyProtection="1">
      <alignment/>
      <protection/>
    </xf>
    <xf numFmtId="37" fontId="16" fillId="0" borderId="21" xfId="60" applyNumberFormat="1" applyFont="1" applyBorder="1" applyProtection="1">
      <alignment/>
      <protection locked="0"/>
    </xf>
    <xf numFmtId="37" fontId="11" fillId="0" borderId="20" xfId="60" applyNumberFormat="1" applyFont="1" applyBorder="1" applyProtection="1">
      <alignment/>
      <protection/>
    </xf>
    <xf numFmtId="37" fontId="11" fillId="0" borderId="13" xfId="60" applyNumberFormat="1" applyFont="1" applyBorder="1" applyProtection="1">
      <alignment/>
      <protection/>
    </xf>
    <xf numFmtId="37" fontId="16" fillId="0" borderId="0" xfId="60" applyNumberFormat="1" applyFont="1" applyProtection="1">
      <alignment/>
      <protection locked="0"/>
    </xf>
    <xf numFmtId="37" fontId="16" fillId="0" borderId="19" xfId="60" applyNumberFormat="1" applyFont="1" applyBorder="1" applyProtection="1">
      <alignment/>
      <protection locked="0"/>
    </xf>
    <xf numFmtId="37" fontId="16" fillId="0" borderId="15" xfId="60" applyNumberFormat="1" applyFont="1" applyBorder="1" applyProtection="1">
      <alignment/>
      <protection locked="0"/>
    </xf>
    <xf numFmtId="37" fontId="16" fillId="0" borderId="36" xfId="60" applyNumberFormat="1" applyFont="1" applyBorder="1" applyProtection="1">
      <alignment/>
      <protection locked="0"/>
    </xf>
    <xf numFmtId="37" fontId="16" fillId="0" borderId="72" xfId="60" applyNumberFormat="1" applyFont="1" applyBorder="1" applyAlignment="1" applyProtection="1">
      <alignment horizontal="center"/>
      <protection locked="0"/>
    </xf>
    <xf numFmtId="37" fontId="16" fillId="0" borderId="73" xfId="60" applyNumberFormat="1" applyFont="1" applyBorder="1" applyProtection="1">
      <alignment/>
      <protection locked="0"/>
    </xf>
    <xf numFmtId="37" fontId="11" fillId="0" borderId="74" xfId="60" applyNumberFormat="1" applyFont="1" applyBorder="1" applyProtection="1">
      <alignment/>
      <protection/>
    </xf>
    <xf numFmtId="37" fontId="55" fillId="0" borderId="75" xfId="60" applyNumberFormat="1" applyFont="1" applyBorder="1" applyProtection="1">
      <alignment/>
      <protection/>
    </xf>
    <xf numFmtId="37" fontId="55" fillId="0" borderId="76" xfId="60" applyNumberFormat="1" applyFont="1" applyBorder="1" applyProtection="1">
      <alignment/>
      <protection locked="0"/>
    </xf>
    <xf numFmtId="37" fontId="55" fillId="0" borderId="77" xfId="60" applyNumberFormat="1" applyFont="1" applyBorder="1" applyProtection="1">
      <alignment/>
      <protection/>
    </xf>
    <xf numFmtId="37" fontId="55" fillId="0" borderId="78" xfId="60" applyNumberFormat="1" applyFont="1" applyBorder="1" applyProtection="1">
      <alignment/>
      <protection locked="0"/>
    </xf>
    <xf numFmtId="37" fontId="55" fillId="0" borderId="75" xfId="60" applyNumberFormat="1" applyFont="1" applyBorder="1" applyProtection="1">
      <alignment/>
      <protection locked="0"/>
    </xf>
    <xf numFmtId="37" fontId="55" fillId="0" borderId="77" xfId="60" applyNumberFormat="1" applyFont="1" applyBorder="1" applyProtection="1">
      <alignment/>
      <protection locked="0"/>
    </xf>
    <xf numFmtId="37" fontId="16" fillId="0" borderId="75" xfId="60" applyNumberFormat="1" applyFont="1" applyBorder="1" applyProtection="1">
      <alignment/>
      <protection locked="0"/>
    </xf>
    <xf numFmtId="37" fontId="16" fillId="0" borderId="76" xfId="60" applyNumberFormat="1" applyFont="1" applyBorder="1" applyProtection="1">
      <alignment/>
      <protection locked="0"/>
    </xf>
    <xf numFmtId="37" fontId="16" fillId="0" borderId="77" xfId="60" applyNumberFormat="1" applyFont="1" applyBorder="1" applyProtection="1">
      <alignment/>
      <protection locked="0"/>
    </xf>
    <xf numFmtId="37" fontId="16" fillId="0" borderId="78" xfId="60" applyNumberFormat="1" applyFont="1" applyBorder="1" applyProtection="1">
      <alignment/>
      <protection locked="0"/>
    </xf>
    <xf numFmtId="37" fontId="11" fillId="0" borderId="79" xfId="60" applyNumberFormat="1" applyFont="1" applyBorder="1" applyProtection="1">
      <alignment/>
      <protection/>
    </xf>
    <xf numFmtId="0" fontId="17" fillId="0" borderId="0" xfId="60" applyFont="1">
      <alignment/>
      <protection/>
    </xf>
    <xf numFmtId="37" fontId="11" fillId="0" borderId="80" xfId="60" applyNumberFormat="1" applyFont="1" applyBorder="1" applyProtection="1">
      <alignment/>
      <protection/>
    </xf>
    <xf numFmtId="37" fontId="16" fillId="0" borderId="27" xfId="60" applyNumberFormat="1" applyFont="1" applyBorder="1" applyAlignment="1" applyProtection="1">
      <alignment horizontal="center"/>
      <protection locked="0"/>
    </xf>
    <xf numFmtId="37" fontId="11" fillId="0" borderId="81" xfId="60" applyNumberFormat="1" applyFont="1" applyBorder="1" applyProtection="1">
      <alignment/>
      <protection/>
    </xf>
    <xf numFmtId="37" fontId="11" fillId="0" borderId="82" xfId="60" applyNumberFormat="1" applyFont="1" applyBorder="1" applyProtection="1">
      <alignment/>
      <protection/>
    </xf>
    <xf numFmtId="37" fontId="16" fillId="0" borderId="22" xfId="60" applyNumberFormat="1" applyFont="1" applyBorder="1" applyAlignment="1" applyProtection="1">
      <alignment horizontal="center"/>
      <protection locked="0"/>
    </xf>
    <xf numFmtId="37" fontId="11" fillId="0" borderId="19" xfId="60" applyNumberFormat="1" applyFont="1" applyBorder="1" applyProtection="1">
      <alignment/>
      <protection/>
    </xf>
    <xf numFmtId="37" fontId="11" fillId="0" borderId="33" xfId="60" applyNumberFormat="1" applyFont="1" applyBorder="1" applyProtection="1">
      <alignment/>
      <protection/>
    </xf>
    <xf numFmtId="37" fontId="11" fillId="0" borderId="83" xfId="60" applyNumberFormat="1" applyFont="1" applyBorder="1" applyProtection="1">
      <alignment/>
      <protection/>
    </xf>
    <xf numFmtId="37" fontId="11" fillId="0" borderId="84" xfId="60" applyNumberFormat="1" applyFont="1" applyBorder="1" applyProtection="1">
      <alignment/>
      <protection/>
    </xf>
    <xf numFmtId="37" fontId="11" fillId="0" borderId="85" xfId="60" applyNumberFormat="1" applyFont="1" applyBorder="1" applyProtection="1">
      <alignment/>
      <protection/>
    </xf>
    <xf numFmtId="0" fontId="11" fillId="0" borderId="84" xfId="60" applyFont="1" applyBorder="1">
      <alignment/>
      <protection/>
    </xf>
    <xf numFmtId="37" fontId="16" fillId="0" borderId="86" xfId="60" applyNumberFormat="1" applyFont="1" applyBorder="1" applyProtection="1">
      <alignment/>
      <protection locked="0"/>
    </xf>
    <xf numFmtId="37" fontId="11" fillId="0" borderId="87" xfId="60" applyNumberFormat="1" applyFont="1" applyBorder="1" applyProtection="1">
      <alignment/>
      <protection/>
    </xf>
    <xf numFmtId="37" fontId="11" fillId="0" borderId="88" xfId="60" applyNumberFormat="1" applyFont="1" applyBorder="1" applyProtection="1">
      <alignment/>
      <protection/>
    </xf>
    <xf numFmtId="37" fontId="11" fillId="0" borderId="89" xfId="60" applyNumberFormat="1" applyFont="1" applyBorder="1" applyProtection="1">
      <alignment/>
      <protection/>
    </xf>
    <xf numFmtId="0" fontId="11" fillId="0" borderId="90" xfId="60" applyFont="1" applyBorder="1">
      <alignment/>
      <protection/>
    </xf>
    <xf numFmtId="37" fontId="11" fillId="0" borderId="91" xfId="60" applyNumberFormat="1" applyFont="1" applyBorder="1" applyProtection="1">
      <alignment/>
      <protection/>
    </xf>
    <xf numFmtId="37" fontId="11" fillId="0" borderId="90" xfId="60" applyNumberFormat="1" applyFont="1" applyBorder="1" applyProtection="1">
      <alignment/>
      <protection/>
    </xf>
    <xf numFmtId="37" fontId="16" fillId="0" borderId="92" xfId="60" applyNumberFormat="1" applyFont="1" applyBorder="1" applyProtection="1">
      <alignment/>
      <protection locked="0"/>
    </xf>
    <xf numFmtId="37" fontId="11" fillId="0" borderId="93" xfId="60" applyNumberFormat="1" applyFont="1" applyBorder="1" applyProtection="1">
      <alignment/>
      <protection/>
    </xf>
    <xf numFmtId="37" fontId="16" fillId="0" borderId="82" xfId="60" applyNumberFormat="1" applyFont="1" applyBorder="1" applyAlignment="1" applyProtection="1">
      <alignment horizontal="center"/>
      <protection locked="0"/>
    </xf>
    <xf numFmtId="37" fontId="11" fillId="0" borderId="94" xfId="60" applyNumberFormat="1" applyFont="1" applyBorder="1" applyProtection="1">
      <alignment/>
      <protection/>
    </xf>
    <xf numFmtId="37" fontId="11" fillId="0" borderId="95" xfId="60" applyNumberFormat="1" applyFont="1" applyBorder="1" applyProtection="1">
      <alignment/>
      <protection/>
    </xf>
    <xf numFmtId="37" fontId="11" fillId="0" borderId="96" xfId="60" applyNumberFormat="1" applyFont="1" applyBorder="1" applyProtection="1">
      <alignment/>
      <protection/>
    </xf>
    <xf numFmtId="37" fontId="11" fillId="0" borderId="97" xfId="60" applyNumberFormat="1" applyFont="1" applyBorder="1" applyProtection="1">
      <alignment/>
      <protection/>
    </xf>
    <xf numFmtId="37" fontId="11" fillId="0" borderId="98" xfId="60" applyNumberFormat="1" applyFont="1" applyBorder="1" applyProtection="1">
      <alignment/>
      <protection/>
    </xf>
    <xf numFmtId="37" fontId="16" fillId="0" borderId="23" xfId="60" applyNumberFormat="1" applyFont="1" applyBorder="1" applyAlignment="1" applyProtection="1">
      <alignment horizontal="center"/>
      <protection locked="0"/>
    </xf>
    <xf numFmtId="37" fontId="11" fillId="0" borderId="64" xfId="60" applyNumberFormat="1" applyFont="1" applyBorder="1" applyProtection="1">
      <alignment/>
      <protection/>
    </xf>
    <xf numFmtId="37" fontId="11" fillId="0" borderId="99" xfId="60" applyNumberFormat="1" applyFont="1" applyBorder="1" applyProtection="1">
      <alignment/>
      <protection/>
    </xf>
    <xf numFmtId="37" fontId="11" fillId="0" borderId="100" xfId="60" applyNumberFormat="1" applyFont="1" applyBorder="1" applyProtection="1">
      <alignment/>
      <protection/>
    </xf>
    <xf numFmtId="37" fontId="16" fillId="0" borderId="101" xfId="60" applyNumberFormat="1" applyFont="1" applyBorder="1" applyAlignment="1" applyProtection="1">
      <alignment horizontal="center"/>
      <protection locked="0"/>
    </xf>
    <xf numFmtId="37" fontId="11" fillId="0" borderId="102" xfId="60" applyNumberFormat="1" applyFont="1" applyBorder="1" applyProtection="1">
      <alignment/>
      <protection/>
    </xf>
    <xf numFmtId="37" fontId="11" fillId="0" borderId="103" xfId="60" applyNumberFormat="1" applyFont="1" applyBorder="1" applyProtection="1">
      <alignment/>
      <protection/>
    </xf>
    <xf numFmtId="37" fontId="11" fillId="0" borderId="104" xfId="60" applyNumberFormat="1" applyFont="1" applyBorder="1" applyProtection="1">
      <alignment/>
      <protection/>
    </xf>
    <xf numFmtId="37" fontId="11" fillId="0" borderId="105" xfId="60" applyNumberFormat="1" applyFont="1" applyBorder="1" applyProtection="1">
      <alignment/>
      <protection/>
    </xf>
    <xf numFmtId="37" fontId="11" fillId="0" borderId="106" xfId="60" applyNumberFormat="1" applyFont="1" applyBorder="1" applyProtection="1">
      <alignment/>
      <protection/>
    </xf>
    <xf numFmtId="37" fontId="16" fillId="0" borderId="107" xfId="60" applyNumberFormat="1" applyFont="1" applyBorder="1" applyAlignment="1" applyProtection="1">
      <alignment horizontal="center"/>
      <protection locked="0"/>
    </xf>
    <xf numFmtId="37" fontId="11" fillId="0" borderId="61" xfId="60" applyNumberFormat="1" applyFont="1" applyBorder="1" applyProtection="1">
      <alignment/>
      <protection/>
    </xf>
    <xf numFmtId="37" fontId="16" fillId="0" borderId="108" xfId="60" applyNumberFormat="1" applyFont="1" applyBorder="1" applyAlignment="1" applyProtection="1">
      <alignment horizontal="center"/>
      <protection locked="0"/>
    </xf>
    <xf numFmtId="37" fontId="11" fillId="0" borderId="109" xfId="60" applyNumberFormat="1" applyFont="1" applyBorder="1" applyProtection="1">
      <alignment/>
      <protection/>
    </xf>
    <xf numFmtId="37" fontId="11" fillId="0" borderId="110" xfId="60" applyNumberFormat="1" applyFont="1" applyBorder="1" applyProtection="1">
      <alignment/>
      <protection/>
    </xf>
    <xf numFmtId="37" fontId="11" fillId="0" borderId="111" xfId="60" applyNumberFormat="1" applyFont="1" applyBorder="1" applyProtection="1">
      <alignment/>
      <protection/>
    </xf>
    <xf numFmtId="37" fontId="16" fillId="0" borderId="112" xfId="60" applyNumberFormat="1" applyFont="1" applyBorder="1" applyProtection="1">
      <alignment/>
      <protection locked="0"/>
    </xf>
    <xf numFmtId="37" fontId="11" fillId="0" borderId="113" xfId="60" applyNumberFormat="1" applyFont="1" applyBorder="1" applyProtection="1">
      <alignment/>
      <protection/>
    </xf>
    <xf numFmtId="37" fontId="11" fillId="0" borderId="114" xfId="60" applyNumberFormat="1" applyFont="1" applyBorder="1" applyProtection="1">
      <alignment/>
      <protection/>
    </xf>
    <xf numFmtId="37" fontId="11" fillId="0" borderId="115" xfId="60" applyNumberFormat="1" applyFont="1" applyBorder="1" applyProtection="1">
      <alignment/>
      <protection/>
    </xf>
    <xf numFmtId="37" fontId="16" fillId="0" borderId="70" xfId="60" applyNumberFormat="1" applyFont="1" applyBorder="1" applyAlignment="1" applyProtection="1">
      <alignment horizontal="center"/>
      <protection locked="0"/>
    </xf>
    <xf numFmtId="37" fontId="11" fillId="0" borderId="116" xfId="60" applyNumberFormat="1" applyFont="1" applyBorder="1" applyProtection="1">
      <alignment/>
      <protection/>
    </xf>
    <xf numFmtId="37" fontId="11" fillId="0" borderId="69" xfId="60" applyNumberFormat="1" applyFont="1" applyBorder="1" applyProtection="1">
      <alignment/>
      <protection/>
    </xf>
    <xf numFmtId="37" fontId="11" fillId="0" borderId="117" xfId="60" applyNumberFormat="1" applyFont="1" applyBorder="1" applyProtection="1">
      <alignment/>
      <protection/>
    </xf>
    <xf numFmtId="37" fontId="11" fillId="0" borderId="118" xfId="60" applyNumberFormat="1" applyFont="1" applyBorder="1" applyProtection="1">
      <alignment/>
      <protection/>
    </xf>
    <xf numFmtId="37" fontId="16" fillId="0" borderId="119" xfId="60" applyNumberFormat="1" applyFont="1" applyBorder="1" applyProtection="1">
      <alignment/>
      <protection locked="0"/>
    </xf>
    <xf numFmtId="37" fontId="11" fillId="0" borderId="120" xfId="60" applyNumberFormat="1" applyFont="1" applyBorder="1" applyProtection="1">
      <alignment/>
      <protection/>
    </xf>
    <xf numFmtId="37" fontId="16" fillId="0" borderId="121" xfId="60" applyNumberFormat="1" applyFont="1" applyBorder="1" applyAlignment="1" applyProtection="1">
      <alignment horizontal="center"/>
      <protection locked="0"/>
    </xf>
    <xf numFmtId="37" fontId="11" fillId="0" borderId="122" xfId="60" applyNumberFormat="1" applyFont="1" applyBorder="1" applyProtection="1">
      <alignment/>
      <protection/>
    </xf>
    <xf numFmtId="37" fontId="11" fillId="0" borderId="123" xfId="60" applyNumberFormat="1" applyFont="1" applyBorder="1" applyProtection="1">
      <alignment/>
      <protection/>
    </xf>
    <xf numFmtId="37" fontId="11" fillId="0" borderId="124" xfId="60" applyNumberFormat="1" applyFont="1" applyBorder="1" applyProtection="1">
      <alignment/>
      <protection/>
    </xf>
    <xf numFmtId="37" fontId="11" fillId="0" borderId="125" xfId="60" applyNumberFormat="1" applyFont="1" applyBorder="1" applyProtection="1">
      <alignment/>
      <protection/>
    </xf>
    <xf numFmtId="37" fontId="11" fillId="0" borderId="126" xfId="60" applyNumberFormat="1" applyFont="1" applyBorder="1" applyProtection="1">
      <alignment/>
      <protection/>
    </xf>
    <xf numFmtId="37" fontId="11" fillId="0" borderId="127" xfId="60" applyNumberFormat="1" applyFont="1" applyBorder="1" applyProtection="1">
      <alignment/>
      <protection/>
    </xf>
    <xf numFmtId="37" fontId="16" fillId="0" borderId="37" xfId="60" applyNumberFormat="1" applyFont="1" applyBorder="1" applyAlignment="1" applyProtection="1">
      <alignment horizontal="center"/>
      <protection locked="0"/>
    </xf>
    <xf numFmtId="37" fontId="11" fillId="0" borderId="36" xfId="60" applyNumberFormat="1" applyFont="1" applyBorder="1" applyProtection="1">
      <alignment/>
      <protection/>
    </xf>
    <xf numFmtId="37" fontId="11" fillId="0" borderId="15" xfId="60" applyNumberFormat="1" applyFont="1" applyBorder="1" applyProtection="1">
      <alignment/>
      <protection/>
    </xf>
    <xf numFmtId="37" fontId="11" fillId="0" borderId="128" xfId="60" applyNumberFormat="1" applyFont="1" applyBorder="1" applyProtection="1">
      <alignment/>
      <protection/>
    </xf>
    <xf numFmtId="37" fontId="11" fillId="0" borderId="129" xfId="60" applyNumberFormat="1" applyFont="1" applyBorder="1" applyProtection="1">
      <alignment/>
      <protection/>
    </xf>
    <xf numFmtId="37" fontId="16" fillId="0" borderId="130" xfId="60" applyNumberFormat="1" applyFont="1" applyBorder="1" applyAlignment="1" applyProtection="1">
      <alignment horizontal="center"/>
      <protection locked="0"/>
    </xf>
    <xf numFmtId="37" fontId="11" fillId="0" borderId="131" xfId="60" applyNumberFormat="1" applyFont="1" applyBorder="1" applyProtection="1">
      <alignment/>
      <protection/>
    </xf>
    <xf numFmtId="37" fontId="11" fillId="0" borderId="132" xfId="60" applyNumberFormat="1" applyFont="1" applyBorder="1" applyProtection="1">
      <alignment/>
      <protection/>
    </xf>
    <xf numFmtId="37" fontId="11" fillId="0" borderId="133" xfId="60" applyNumberFormat="1" applyFont="1" applyBorder="1" applyProtection="1">
      <alignment/>
      <protection/>
    </xf>
    <xf numFmtId="37" fontId="16" fillId="0" borderId="134" xfId="60" applyNumberFormat="1" applyFont="1" applyBorder="1" applyProtection="1">
      <alignment/>
      <protection locked="0"/>
    </xf>
    <xf numFmtId="37" fontId="11" fillId="0" borderId="135" xfId="60" applyNumberFormat="1" applyFont="1" applyBorder="1" applyProtection="1">
      <alignment/>
      <protection/>
    </xf>
    <xf numFmtId="37" fontId="11" fillId="0" borderId="136" xfId="60" applyNumberFormat="1" applyFont="1" applyBorder="1" applyProtection="1">
      <alignment/>
      <protection/>
    </xf>
    <xf numFmtId="37" fontId="16" fillId="35" borderId="82" xfId="60" applyNumberFormat="1" applyFont="1" applyFill="1" applyBorder="1" applyAlignment="1" applyProtection="1">
      <alignment horizontal="center"/>
      <protection/>
    </xf>
    <xf numFmtId="37" fontId="16" fillId="0" borderId="53" xfId="60" applyNumberFormat="1" applyFont="1" applyBorder="1" applyAlignment="1" applyProtection="1">
      <alignment horizontal="center"/>
      <protection locked="0"/>
    </xf>
    <xf numFmtId="37" fontId="11" fillId="0" borderId="137" xfId="60" applyNumberFormat="1" applyFont="1" applyBorder="1" applyProtection="1">
      <alignment/>
      <protection/>
    </xf>
    <xf numFmtId="37" fontId="11" fillId="0" borderId="52" xfId="60" applyNumberFormat="1" applyFont="1" applyBorder="1" applyProtection="1">
      <alignment/>
      <protection/>
    </xf>
    <xf numFmtId="37" fontId="11" fillId="0" borderId="138" xfId="60" applyNumberFormat="1" applyFont="1" applyBorder="1" applyProtection="1">
      <alignment/>
      <protection/>
    </xf>
    <xf numFmtId="37" fontId="11" fillId="0" borderId="72" xfId="60" applyNumberFormat="1" applyFont="1" applyBorder="1" applyProtection="1">
      <alignment/>
      <protection/>
    </xf>
    <xf numFmtId="37" fontId="16" fillId="0" borderId="139" xfId="60" applyNumberFormat="1" applyFont="1" applyBorder="1" applyAlignment="1" applyProtection="1">
      <alignment horizontal="center"/>
      <protection locked="0"/>
    </xf>
    <xf numFmtId="37" fontId="11" fillId="0" borderId="140" xfId="60" applyNumberFormat="1" applyFont="1" applyBorder="1" applyProtection="1">
      <alignment/>
      <protection/>
    </xf>
    <xf numFmtId="37" fontId="11" fillId="0" borderId="141" xfId="60" applyNumberFormat="1" applyFont="1" applyBorder="1" applyProtection="1">
      <alignment/>
      <protection/>
    </xf>
    <xf numFmtId="37" fontId="16" fillId="0" borderId="82" xfId="60" applyNumberFormat="1" applyFont="1" applyBorder="1" applyAlignment="1" applyProtection="1">
      <alignment horizontal="center"/>
      <protection/>
    </xf>
    <xf numFmtId="178" fontId="16" fillId="0" borderId="18" xfId="60" applyNumberFormat="1" applyFont="1" applyBorder="1" applyProtection="1">
      <alignment/>
      <protection locked="0"/>
    </xf>
    <xf numFmtId="179" fontId="11" fillId="0" borderId="22" xfId="60" applyNumberFormat="1" applyFont="1" applyBorder="1" applyProtection="1">
      <alignment/>
      <protection/>
    </xf>
    <xf numFmtId="9" fontId="16" fillId="0" borderId="18" xfId="60" applyNumberFormat="1" applyFont="1" applyBorder="1" applyProtection="1">
      <alignment/>
      <protection locked="0"/>
    </xf>
    <xf numFmtId="37" fontId="11" fillId="0" borderId="23" xfId="60" applyNumberFormat="1" applyFont="1" applyBorder="1" applyProtection="1">
      <alignment/>
      <protection/>
    </xf>
    <xf numFmtId="178" fontId="16" fillId="0" borderId="142" xfId="60" applyNumberFormat="1" applyFont="1" applyBorder="1" applyProtection="1">
      <alignment/>
      <protection locked="0"/>
    </xf>
    <xf numFmtId="178" fontId="16" fillId="0" borderId="143" xfId="60" applyNumberFormat="1" applyFont="1" applyBorder="1" applyProtection="1">
      <alignment/>
      <protection locked="0"/>
    </xf>
    <xf numFmtId="37" fontId="16" fillId="0" borderId="144" xfId="60" applyNumberFormat="1" applyFont="1" applyBorder="1" applyProtection="1">
      <alignment/>
      <protection locked="0"/>
    </xf>
    <xf numFmtId="37" fontId="11" fillId="0" borderId="145" xfId="60" applyNumberFormat="1" applyFont="1" applyBorder="1" applyProtection="1">
      <alignment/>
      <protection/>
    </xf>
    <xf numFmtId="178" fontId="16" fillId="0" borderId="24" xfId="60" applyNumberFormat="1" applyFont="1" applyBorder="1" applyProtection="1">
      <alignment/>
      <protection locked="0"/>
    </xf>
    <xf numFmtId="179" fontId="11" fillId="0" borderId="70" xfId="60" applyNumberFormat="1" applyFont="1" applyBorder="1" applyProtection="1">
      <alignment/>
      <protection/>
    </xf>
    <xf numFmtId="9" fontId="16" fillId="0" borderId="24" xfId="60" applyNumberFormat="1" applyFont="1" applyBorder="1" applyProtection="1">
      <alignment/>
      <protection locked="0"/>
    </xf>
    <xf numFmtId="37" fontId="11" fillId="0" borderId="70" xfId="60" applyNumberFormat="1" applyFont="1" applyBorder="1" applyProtection="1">
      <alignment/>
      <protection/>
    </xf>
    <xf numFmtId="178" fontId="16" fillId="0" borderId="146" xfId="60" applyNumberFormat="1" applyFont="1" applyBorder="1" applyProtection="1">
      <alignment/>
      <protection locked="0"/>
    </xf>
    <xf numFmtId="0" fontId="11" fillId="0" borderId="0" xfId="60" applyFont="1" applyProtection="1">
      <alignment/>
      <protection/>
    </xf>
    <xf numFmtId="178" fontId="3" fillId="0" borderId="0" xfId="60" applyNumberFormat="1" applyFont="1" applyProtection="1">
      <alignment/>
      <protection/>
    </xf>
    <xf numFmtId="37" fontId="3" fillId="0" borderId="0" xfId="60" applyNumberFormat="1" applyFont="1" applyBorder="1" applyProtection="1">
      <alignment/>
      <protection/>
    </xf>
    <xf numFmtId="37" fontId="3" fillId="0" borderId="147" xfId="60" applyNumberFormat="1" applyFont="1" applyBorder="1" applyProtection="1">
      <alignment/>
      <protection/>
    </xf>
    <xf numFmtId="178" fontId="3" fillId="0" borderId="148" xfId="60" applyNumberFormat="1" applyFont="1" applyBorder="1" applyProtection="1">
      <alignment/>
      <protection/>
    </xf>
    <xf numFmtId="178" fontId="3" fillId="0" borderId="0" xfId="60" applyNumberFormat="1" applyFont="1" applyBorder="1" applyProtection="1">
      <alignment/>
      <protection/>
    </xf>
    <xf numFmtId="3" fontId="3" fillId="0" borderId="0" xfId="60" applyNumberFormat="1" applyFont="1" applyProtection="1">
      <alignment/>
      <protection/>
    </xf>
    <xf numFmtId="178" fontId="3" fillId="0" borderId="0" xfId="60" applyNumberFormat="1" applyFont="1">
      <alignment/>
      <protection/>
    </xf>
    <xf numFmtId="3" fontId="3" fillId="0" borderId="0" xfId="60" applyNumberFormat="1" applyFont="1" applyFill="1" applyBorder="1" applyProtection="1">
      <alignment/>
      <protection/>
    </xf>
    <xf numFmtId="179" fontId="3" fillId="0" borderId="0" xfId="60" applyNumberFormat="1" applyFont="1" applyBorder="1" applyAlignment="1" applyProtection="1">
      <alignment horizontal="left"/>
      <protection/>
    </xf>
    <xf numFmtId="0" fontId="3" fillId="0" borderId="0" xfId="60" applyNumberFormat="1" applyFont="1" applyBorder="1" applyAlignment="1" applyProtection="1">
      <alignment horizontal="center"/>
      <protection/>
    </xf>
    <xf numFmtId="178" fontId="3" fillId="0" borderId="0" xfId="60" applyNumberFormat="1" applyFont="1" applyBorder="1" applyAlignment="1" applyProtection="1">
      <alignment horizontal="center"/>
      <protection/>
    </xf>
    <xf numFmtId="179" fontId="3" fillId="0" borderId="0" xfId="60" applyNumberFormat="1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178" fontId="3" fillId="0" borderId="0" xfId="60" applyNumberFormat="1" applyFont="1" applyFill="1" applyBorder="1" applyProtection="1">
      <alignment/>
      <protection/>
    </xf>
    <xf numFmtId="179" fontId="3" fillId="0" borderId="0" xfId="60" applyNumberFormat="1" applyFont="1" applyBorder="1" applyProtection="1">
      <alignment/>
      <protection/>
    </xf>
    <xf numFmtId="0" fontId="3" fillId="0" borderId="149" xfId="60" applyFont="1" applyBorder="1" applyAlignment="1" applyProtection="1">
      <alignment horizontal="center"/>
      <protection/>
    </xf>
    <xf numFmtId="37" fontId="2" fillId="0" borderId="0" xfId="60" applyNumberFormat="1">
      <alignment/>
      <protection/>
    </xf>
    <xf numFmtId="0" fontId="3" fillId="0" borderId="150" xfId="60" applyFont="1" applyBorder="1" applyAlignment="1" applyProtection="1">
      <alignment horizontal="center"/>
      <protection/>
    </xf>
    <xf numFmtId="179" fontId="3" fillId="0" borderId="18" xfId="60" applyNumberFormat="1" applyFont="1" applyBorder="1" applyProtection="1">
      <alignment/>
      <protection/>
    </xf>
    <xf numFmtId="0" fontId="12" fillId="33" borderId="11" xfId="60" applyFont="1" applyFill="1" applyBorder="1" applyAlignment="1" applyProtection="1">
      <alignment horizontal="center"/>
      <protection/>
    </xf>
    <xf numFmtId="0" fontId="12" fillId="33" borderId="10" xfId="6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2" fillId="0" borderId="18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178" fontId="3" fillId="0" borderId="106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178" fontId="3" fillId="0" borderId="148" xfId="0" applyNumberFormat="1" applyFont="1" applyBorder="1" applyAlignment="1" applyProtection="1">
      <alignment/>
      <protection/>
    </xf>
    <xf numFmtId="37" fontId="3" fillId="0" borderId="147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178" fontId="3" fillId="0" borderId="0" xfId="0" applyNumberFormat="1" applyFont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178" fontId="3" fillId="0" borderId="151" xfId="0" applyNumberFormat="1" applyFont="1" applyBorder="1" applyAlignment="1" applyProtection="1">
      <alignment/>
      <protection/>
    </xf>
    <xf numFmtId="179" fontId="3" fillId="0" borderId="149" xfId="0" applyNumberFormat="1" applyFont="1" applyBorder="1" applyAlignment="1" applyProtection="1">
      <alignment/>
      <protection/>
    </xf>
    <xf numFmtId="178" fontId="3" fillId="0" borderId="149" xfId="0" applyNumberFormat="1" applyFont="1" applyBorder="1" applyAlignment="1" applyProtection="1">
      <alignment/>
      <protection/>
    </xf>
    <xf numFmtId="0" fontId="3" fillId="0" borderId="149" xfId="0" applyNumberFormat="1" applyFont="1" applyBorder="1" applyAlignment="1" applyProtection="1">
      <alignment/>
      <protection/>
    </xf>
    <xf numFmtId="178" fontId="3" fillId="0" borderId="149" xfId="0" applyNumberFormat="1" applyFont="1" applyFill="1" applyBorder="1" applyAlignment="1" applyProtection="1">
      <alignment/>
      <protection/>
    </xf>
    <xf numFmtId="178" fontId="3" fillId="0" borderId="0" xfId="60" applyNumberFormat="1" applyFont="1" applyBorder="1" applyAlignment="1" applyProtection="1">
      <alignment horizontal="left"/>
      <protection/>
    </xf>
    <xf numFmtId="0" fontId="3" fillId="0" borderId="142" xfId="60" applyFont="1" applyBorder="1" applyAlignment="1" applyProtection="1">
      <alignment horizontal="center"/>
      <protection/>
    </xf>
    <xf numFmtId="37" fontId="3" fillId="0" borderId="18" xfId="60" applyNumberFormat="1" applyFont="1" applyBorder="1" applyAlignment="1" applyProtection="1">
      <alignment horizontal="left"/>
      <protection/>
    </xf>
    <xf numFmtId="37" fontId="3" fillId="0" borderId="152" xfId="0" applyNumberFormat="1" applyFont="1" applyBorder="1" applyAlignment="1" applyProtection="1">
      <alignment/>
      <protection/>
    </xf>
    <xf numFmtId="0" fontId="3" fillId="0" borderId="153" xfId="60" applyFont="1" applyBorder="1" applyProtection="1">
      <alignment/>
      <protection/>
    </xf>
    <xf numFmtId="0" fontId="3" fillId="0" borderId="153" xfId="60" applyNumberFormat="1" applyFont="1" applyBorder="1" applyProtection="1">
      <alignment/>
      <protection/>
    </xf>
    <xf numFmtId="0" fontId="3" fillId="0" borderId="14" xfId="60" applyNumberFormat="1" applyFont="1" applyBorder="1" applyProtection="1">
      <alignment/>
      <protection/>
    </xf>
    <xf numFmtId="0" fontId="2" fillId="0" borderId="154" xfId="60" applyBorder="1">
      <alignment/>
      <protection/>
    </xf>
    <xf numFmtId="0" fontId="3" fillId="0" borderId="155" xfId="0" applyNumberFormat="1" applyFont="1" applyBorder="1" applyAlignment="1" applyProtection="1">
      <alignment/>
      <protection/>
    </xf>
    <xf numFmtId="178" fontId="3" fillId="0" borderId="149" xfId="0" applyNumberFormat="1" applyFont="1" applyBorder="1" applyAlignment="1" applyProtection="1">
      <alignment horizontal="left"/>
      <protection/>
    </xf>
    <xf numFmtId="37" fontId="3" fillId="0" borderId="156" xfId="60" applyNumberFormat="1" applyFont="1" applyBorder="1" applyAlignment="1">
      <alignment horizontal="left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3" fillId="0" borderId="0" xfId="6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left" vertical="center"/>
      <protection/>
    </xf>
    <xf numFmtId="49" fontId="3" fillId="0" borderId="0" xfId="6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176" fontId="56" fillId="0" borderId="0" xfId="0" applyNumberFormat="1" applyFont="1" applyFill="1" applyBorder="1" applyAlignment="1">
      <alignment horizontal="left" vertical="center"/>
    </xf>
    <xf numFmtId="177" fontId="56" fillId="0" borderId="0" xfId="0" applyNumberFormat="1" applyFont="1" applyFill="1" applyBorder="1" applyAlignment="1">
      <alignment horizontal="left" vertical="center"/>
    </xf>
    <xf numFmtId="176" fontId="56" fillId="0" borderId="0" xfId="0" applyNumberFormat="1" applyFont="1" applyBorder="1" applyAlignment="1">
      <alignment horizontal="left" vertical="center"/>
    </xf>
    <xf numFmtId="177" fontId="56" fillId="0" borderId="0" xfId="0" applyNumberFormat="1" applyFont="1" applyBorder="1" applyAlignment="1">
      <alignment horizontal="left" vertical="center"/>
    </xf>
    <xf numFmtId="0" fontId="3" fillId="0" borderId="0" xfId="60" applyFont="1">
      <alignment/>
      <protection/>
    </xf>
    <xf numFmtId="176" fontId="3" fillId="0" borderId="0" xfId="60" applyNumberFormat="1" applyFont="1" applyBorder="1" applyAlignment="1">
      <alignment horizontal="left" vertical="center"/>
      <protection/>
    </xf>
    <xf numFmtId="177" fontId="3" fillId="0" borderId="0" xfId="60" applyNumberFormat="1" applyFont="1" applyBorder="1" applyAlignment="1">
      <alignment horizontal="left" vertical="center"/>
      <protection/>
    </xf>
    <xf numFmtId="0" fontId="56" fillId="0" borderId="0" xfId="0" applyFont="1" applyAlignment="1">
      <alignment horizontal="left" vertical="center"/>
    </xf>
    <xf numFmtId="37" fontId="16" fillId="0" borderId="29" xfId="60" applyNumberFormat="1" applyFont="1" applyBorder="1" applyAlignment="1" applyProtection="1">
      <alignment horizontal="center" vertical="center" wrapText="1" shrinkToFit="1"/>
      <protection locked="0"/>
    </xf>
    <xf numFmtId="0" fontId="2" fillId="0" borderId="79" xfId="60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2575"/>
          <c:w val="0.90475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１ページ!$AE$37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１ページ!$AF$35:$AQ$35</c:f>
              <c:strCache/>
            </c:strRef>
          </c:cat>
          <c:val>
            <c:numRef>
              <c:f>１ページ!$AF$37:$AQ$37</c:f>
              <c:numCache/>
            </c:numRef>
          </c:val>
          <c:smooth val="0"/>
        </c:ser>
        <c:ser>
          <c:idx val="1"/>
          <c:order val="1"/>
          <c:tx>
            <c:strRef>
              <c:f>１ページ!$AE$38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１ページ!$AF$35:$AQ$35</c:f>
              <c:strCache/>
            </c:strRef>
          </c:cat>
          <c:val>
            <c:numRef>
              <c:f>１ページ!$AF$38:$AQ$38</c:f>
              <c:numCache/>
            </c:numRef>
          </c:val>
          <c:smooth val="0"/>
        </c:ser>
        <c:ser>
          <c:idx val="2"/>
          <c:order val="2"/>
          <c:tx>
            <c:strRef>
              <c:f>１ページ!$AE$39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１ページ!$AF$35:$AQ$35</c:f>
              <c:strCache/>
            </c:strRef>
          </c:cat>
          <c:val>
            <c:numRef>
              <c:f>１ページ!$AF$39:$AQ$39</c:f>
              <c:numCache/>
            </c:numRef>
          </c:val>
          <c:smooth val="0"/>
        </c:ser>
        <c:marker val="1"/>
        <c:axId val="60166292"/>
        <c:axId val="4625717"/>
      </c:lineChart>
      <c:catAx>
        <c:axId val="6016629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5717"/>
        <c:crosses val="autoZero"/>
        <c:auto val="1"/>
        <c:lblOffset val="100"/>
        <c:tickLblSkip val="1"/>
        <c:noMultiLvlLbl val="0"/>
      </c:catAx>
      <c:valAx>
        <c:axId val="4625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66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70375"/>
          <c:w val="0.40375"/>
          <c:h val="0.12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'[2]１ページ'!$AE$29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'[2]１ページ'!$AF$28:$AQ$28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'[2]１ページ'!$AF$29:$AQ$29</c:f>
              <c:numCach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'[2]１ページ'!$AE$30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'[2]１ページ'!$AF$28:$AQ$28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'[2]１ページ'!$AF$30:$AQ$30</c:f>
              <c:numCach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'[2]１ページ'!$AE$31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'[2]１ページ'!$AF$28:$AQ$28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'[2]１ページ'!$AF$31:$AQ$31</c:f>
              <c:numCach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</c:ser>
        <c:marker val="1"/>
        <c:axId val="41631454"/>
        <c:axId val="39138767"/>
      </c:lineChart>
      <c:catAx>
        <c:axId val="416314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38767"/>
        <c:crosses val="autoZero"/>
        <c:auto val="1"/>
        <c:lblOffset val="100"/>
        <c:tickLblSkip val="12"/>
        <c:noMultiLvlLbl val="0"/>
      </c:catAx>
      <c:valAx>
        <c:axId val="3913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戸数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31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333375</xdr:colOff>
      <xdr:row>28</xdr:row>
      <xdr:rowOff>200025</xdr:rowOff>
    </xdr:from>
    <xdr:to>
      <xdr:col>28</xdr:col>
      <xdr:colOff>5781675</xdr:colOff>
      <xdr:row>40</xdr:row>
      <xdr:rowOff>247650</xdr:rowOff>
    </xdr:to>
    <xdr:graphicFrame>
      <xdr:nvGraphicFramePr>
        <xdr:cNvPr id="1" name="Chart 2"/>
        <xdr:cNvGraphicFramePr/>
      </xdr:nvGraphicFramePr>
      <xdr:xfrm>
        <a:off x="11172825" y="8905875"/>
        <a:ext cx="60102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1801475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wxl06b\&#25351;&#23566;&#23529;&#26619;\H25&#28193;&#36794;\01_&#24314;&#31689;&#22522;&#28310;&#27861;\01_&#21205;&#24907;&#32113;&#35336;\2512\&#20303;&#23429;&#30528;&#24037;&#32113;&#35336;\h25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wxl06b\&#25351;&#23566;&#23529;&#26619;\H26&#20304;&#34276;\1.&#24314;&#31689;&#22522;&#28310;&#27861;\&#20303;&#23429;&#30528;&#24037;&#32113;&#35336;\&#31119;&#23798;&#30476;\2603\h260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wxl06b\&#25351;&#23566;&#23529;&#26619;\H25&#28193;&#36794;\01_&#24314;&#31689;&#22522;&#28310;&#27861;\01_&#21205;&#24907;&#32113;&#35336;\2504\&#20303;&#23429;&#30528;&#24037;&#32113;&#35336;\h2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・３ページ"/>
      <sheetName val="４・５ページ"/>
      <sheetName val="年度データ "/>
      <sheetName val="推移データ"/>
      <sheetName val="対前年同月比データ"/>
    </sheetNames>
    <sheetDataSet>
      <sheetData sheetId="2">
        <row r="3">
          <cell r="E3">
            <v>78</v>
          </cell>
          <cell r="G3">
            <v>100</v>
          </cell>
          <cell r="I3">
            <v>54</v>
          </cell>
          <cell r="K3">
            <v>177</v>
          </cell>
          <cell r="M3">
            <v>138</v>
          </cell>
          <cell r="O3">
            <v>210</v>
          </cell>
          <cell r="Q3">
            <v>236</v>
          </cell>
          <cell r="S3">
            <v>169</v>
          </cell>
          <cell r="U3">
            <v>126</v>
          </cell>
          <cell r="W3">
            <v>107</v>
          </cell>
          <cell r="Y3">
            <v>137</v>
          </cell>
          <cell r="AA3">
            <v>332</v>
          </cell>
        </row>
        <row r="4">
          <cell r="E4">
            <v>19</v>
          </cell>
          <cell r="G4">
            <v>39</v>
          </cell>
          <cell r="I4">
            <v>51</v>
          </cell>
          <cell r="K4">
            <v>67</v>
          </cell>
          <cell r="M4">
            <v>31</v>
          </cell>
          <cell r="O4">
            <v>69</v>
          </cell>
          <cell r="Q4">
            <v>87</v>
          </cell>
          <cell r="S4">
            <v>53</v>
          </cell>
          <cell r="U4">
            <v>71</v>
          </cell>
          <cell r="W4">
            <v>67</v>
          </cell>
          <cell r="Y4">
            <v>59</v>
          </cell>
          <cell r="AA4">
            <v>76</v>
          </cell>
        </row>
        <row r="5">
          <cell r="E5">
            <v>192</v>
          </cell>
          <cell r="G5">
            <v>256</v>
          </cell>
          <cell r="I5">
            <v>250</v>
          </cell>
          <cell r="K5">
            <v>214</v>
          </cell>
          <cell r="M5">
            <v>148</v>
          </cell>
          <cell r="O5">
            <v>242</v>
          </cell>
          <cell r="Q5">
            <v>229</v>
          </cell>
          <cell r="S5">
            <v>245</v>
          </cell>
          <cell r="U5">
            <v>135</v>
          </cell>
          <cell r="W5">
            <v>155</v>
          </cell>
          <cell r="Y5">
            <v>194</v>
          </cell>
          <cell r="AA5">
            <v>224</v>
          </cell>
        </row>
        <row r="6">
          <cell r="E6">
            <v>164</v>
          </cell>
          <cell r="G6">
            <v>367</v>
          </cell>
          <cell r="I6">
            <v>465</v>
          </cell>
          <cell r="K6">
            <v>279</v>
          </cell>
          <cell r="M6">
            <v>316</v>
          </cell>
          <cell r="O6">
            <v>450</v>
          </cell>
          <cell r="Q6">
            <v>957</v>
          </cell>
          <cell r="S6">
            <v>388</v>
          </cell>
          <cell r="U6">
            <v>330</v>
          </cell>
          <cell r="W6">
            <v>302</v>
          </cell>
          <cell r="Y6">
            <v>351</v>
          </cell>
          <cell r="AA6">
            <v>239</v>
          </cell>
        </row>
        <row r="7">
          <cell r="E7">
            <v>59</v>
          </cell>
          <cell r="G7">
            <v>47</v>
          </cell>
          <cell r="I7">
            <v>44</v>
          </cell>
          <cell r="K7">
            <v>4</v>
          </cell>
          <cell r="M7">
            <v>6</v>
          </cell>
          <cell r="O7">
            <v>52</v>
          </cell>
          <cell r="Q7">
            <v>29</v>
          </cell>
          <cell r="S7">
            <v>16</v>
          </cell>
          <cell r="U7">
            <v>53</v>
          </cell>
          <cell r="W7">
            <v>23</v>
          </cell>
          <cell r="Y7">
            <v>62</v>
          </cell>
          <cell r="AA7">
            <v>64</v>
          </cell>
        </row>
        <row r="8">
          <cell r="E8">
            <v>23</v>
          </cell>
          <cell r="G8">
            <v>25</v>
          </cell>
          <cell r="I8">
            <v>20</v>
          </cell>
          <cell r="K8">
            <v>60</v>
          </cell>
          <cell r="M8">
            <v>33</v>
          </cell>
          <cell r="O8">
            <v>40</v>
          </cell>
          <cell r="Q8">
            <v>28</v>
          </cell>
          <cell r="S8">
            <v>44</v>
          </cell>
          <cell r="U8">
            <v>44</v>
          </cell>
          <cell r="W8">
            <v>49</v>
          </cell>
          <cell r="Y8">
            <v>44</v>
          </cell>
          <cell r="AA8">
            <v>60</v>
          </cell>
        </row>
        <row r="9">
          <cell r="E9">
            <v>11</v>
          </cell>
          <cell r="G9">
            <v>5</v>
          </cell>
          <cell r="I9">
            <v>2</v>
          </cell>
          <cell r="K9">
            <v>9</v>
          </cell>
          <cell r="M9">
            <v>14</v>
          </cell>
          <cell r="O9">
            <v>17</v>
          </cell>
          <cell r="Q9">
            <v>19</v>
          </cell>
          <cell r="S9">
            <v>29</v>
          </cell>
          <cell r="U9">
            <v>18</v>
          </cell>
          <cell r="W9">
            <v>18</v>
          </cell>
          <cell r="Y9">
            <v>10</v>
          </cell>
          <cell r="AA9">
            <v>23</v>
          </cell>
        </row>
        <row r="10">
          <cell r="E10">
            <v>32</v>
          </cell>
          <cell r="G10">
            <v>58</v>
          </cell>
          <cell r="I10">
            <v>52</v>
          </cell>
          <cell r="K10">
            <v>118</v>
          </cell>
          <cell r="M10">
            <v>18</v>
          </cell>
          <cell r="O10">
            <v>63</v>
          </cell>
          <cell r="Q10">
            <v>42</v>
          </cell>
          <cell r="S10">
            <v>30</v>
          </cell>
          <cell r="U10">
            <v>35</v>
          </cell>
          <cell r="W10">
            <v>32</v>
          </cell>
          <cell r="Y10">
            <v>71</v>
          </cell>
          <cell r="AA10">
            <v>44</v>
          </cell>
        </row>
        <row r="11">
          <cell r="E11">
            <v>17</v>
          </cell>
          <cell r="G11">
            <v>15</v>
          </cell>
          <cell r="I11">
            <v>40</v>
          </cell>
          <cell r="K11">
            <v>22</v>
          </cell>
          <cell r="M11">
            <v>41</v>
          </cell>
          <cell r="O11">
            <v>26</v>
          </cell>
          <cell r="Q11">
            <v>42</v>
          </cell>
          <cell r="S11">
            <v>12</v>
          </cell>
          <cell r="U11">
            <v>15</v>
          </cell>
          <cell r="W11">
            <v>52</v>
          </cell>
          <cell r="Y11">
            <v>28</v>
          </cell>
          <cell r="AA11">
            <v>45</v>
          </cell>
        </row>
        <row r="12">
          <cell r="E12">
            <v>14</v>
          </cell>
          <cell r="G12">
            <v>2</v>
          </cell>
          <cell r="I12">
            <v>13</v>
          </cell>
          <cell r="K12">
            <v>18</v>
          </cell>
          <cell r="M12">
            <v>8</v>
          </cell>
          <cell r="O12">
            <v>14</v>
          </cell>
          <cell r="Q12">
            <v>20</v>
          </cell>
          <cell r="S12">
            <v>28</v>
          </cell>
          <cell r="U12">
            <v>19</v>
          </cell>
          <cell r="W12">
            <v>27</v>
          </cell>
          <cell r="Y12">
            <v>23</v>
          </cell>
          <cell r="AA12">
            <v>38</v>
          </cell>
        </row>
        <row r="13">
          <cell r="E13">
            <v>63</v>
          </cell>
          <cell r="G13">
            <v>77</v>
          </cell>
          <cell r="I13">
            <v>32</v>
          </cell>
          <cell r="K13">
            <v>53</v>
          </cell>
          <cell r="M13">
            <v>30</v>
          </cell>
          <cell r="O13">
            <v>71</v>
          </cell>
          <cell r="Q13">
            <v>122</v>
          </cell>
          <cell r="S13">
            <v>115</v>
          </cell>
          <cell r="U13">
            <v>129</v>
          </cell>
          <cell r="W13">
            <v>87</v>
          </cell>
          <cell r="Y13">
            <v>77</v>
          </cell>
          <cell r="AA13">
            <v>93</v>
          </cell>
        </row>
        <row r="14">
          <cell r="E14">
            <v>29</v>
          </cell>
          <cell r="G14">
            <v>12</v>
          </cell>
          <cell r="I14">
            <v>12</v>
          </cell>
          <cell r="K14">
            <v>12</v>
          </cell>
          <cell r="M14">
            <v>34</v>
          </cell>
          <cell r="O14">
            <v>24</v>
          </cell>
          <cell r="Q14">
            <v>29</v>
          </cell>
          <cell r="S14">
            <v>16</v>
          </cell>
          <cell r="U14">
            <v>8</v>
          </cell>
          <cell r="W14">
            <v>57</v>
          </cell>
          <cell r="Y14">
            <v>43</v>
          </cell>
          <cell r="AA14">
            <v>21</v>
          </cell>
        </row>
        <row r="15">
          <cell r="E15">
            <v>27</v>
          </cell>
          <cell r="G15">
            <v>5</v>
          </cell>
          <cell r="I15">
            <v>14</v>
          </cell>
          <cell r="K15">
            <v>16</v>
          </cell>
          <cell r="M15">
            <v>20</v>
          </cell>
          <cell r="O15">
            <v>22</v>
          </cell>
          <cell r="Q15">
            <v>9</v>
          </cell>
          <cell r="S15">
            <v>16</v>
          </cell>
          <cell r="U15">
            <v>8</v>
          </cell>
          <cell r="W15">
            <v>17</v>
          </cell>
          <cell r="Y15">
            <v>74</v>
          </cell>
          <cell r="AA15">
            <v>21</v>
          </cell>
        </row>
        <row r="16">
          <cell r="E16">
            <v>3</v>
          </cell>
          <cell r="G16">
            <v>0</v>
          </cell>
          <cell r="I16">
            <v>12</v>
          </cell>
          <cell r="K16">
            <v>0</v>
          </cell>
          <cell r="M16">
            <v>4</v>
          </cell>
          <cell r="O16">
            <v>14</v>
          </cell>
          <cell r="Q16">
            <v>10</v>
          </cell>
          <cell r="S16">
            <v>5</v>
          </cell>
          <cell r="U16">
            <v>5</v>
          </cell>
          <cell r="W16">
            <v>6</v>
          </cell>
          <cell r="Y16">
            <v>4</v>
          </cell>
          <cell r="AA16">
            <v>3</v>
          </cell>
        </row>
        <row r="17">
          <cell r="E17">
            <v>4</v>
          </cell>
          <cell r="G17">
            <v>3</v>
          </cell>
          <cell r="I17">
            <v>6</v>
          </cell>
          <cell r="K17">
            <v>4</v>
          </cell>
          <cell r="M17">
            <v>3</v>
          </cell>
          <cell r="O17">
            <v>5</v>
          </cell>
          <cell r="Q17">
            <v>5</v>
          </cell>
          <cell r="S17">
            <v>6</v>
          </cell>
          <cell r="U17">
            <v>1</v>
          </cell>
          <cell r="W17">
            <v>1</v>
          </cell>
          <cell r="Y17">
            <v>2</v>
          </cell>
          <cell r="AA17">
            <v>0</v>
          </cell>
        </row>
        <row r="18">
          <cell r="E18">
            <v>2</v>
          </cell>
          <cell r="G18">
            <v>5</v>
          </cell>
          <cell r="I18">
            <v>1</v>
          </cell>
          <cell r="K18">
            <v>6</v>
          </cell>
          <cell r="M18">
            <v>0</v>
          </cell>
          <cell r="O18">
            <v>2</v>
          </cell>
          <cell r="Q18">
            <v>5</v>
          </cell>
          <cell r="S18">
            <v>2</v>
          </cell>
          <cell r="U18">
            <v>1</v>
          </cell>
          <cell r="W18">
            <v>7</v>
          </cell>
          <cell r="Y18">
            <v>4</v>
          </cell>
          <cell r="AA18">
            <v>4</v>
          </cell>
        </row>
        <row r="19">
          <cell r="E19">
            <v>5</v>
          </cell>
          <cell r="G19">
            <v>2</v>
          </cell>
          <cell r="I19">
            <v>1</v>
          </cell>
          <cell r="K19">
            <v>3</v>
          </cell>
          <cell r="M19">
            <v>1</v>
          </cell>
          <cell r="O19">
            <v>10</v>
          </cell>
          <cell r="Q19">
            <v>5</v>
          </cell>
          <cell r="S19">
            <v>7</v>
          </cell>
          <cell r="U19">
            <v>3</v>
          </cell>
          <cell r="W19">
            <v>25</v>
          </cell>
          <cell r="Y19">
            <v>7</v>
          </cell>
          <cell r="AA19">
            <v>20</v>
          </cell>
        </row>
        <row r="20">
          <cell r="E20">
            <v>16</v>
          </cell>
          <cell r="G20">
            <v>2</v>
          </cell>
          <cell r="I20">
            <v>7</v>
          </cell>
          <cell r="K20">
            <v>21</v>
          </cell>
          <cell r="M20">
            <v>8</v>
          </cell>
          <cell r="O20">
            <v>6</v>
          </cell>
          <cell r="Q20">
            <v>5</v>
          </cell>
          <cell r="S20">
            <v>16</v>
          </cell>
          <cell r="U20">
            <v>13</v>
          </cell>
          <cell r="W20">
            <v>9</v>
          </cell>
          <cell r="Y20">
            <v>10</v>
          </cell>
          <cell r="AA20">
            <v>13</v>
          </cell>
        </row>
        <row r="21">
          <cell r="E21">
            <v>0</v>
          </cell>
          <cell r="G21">
            <v>3</v>
          </cell>
          <cell r="I21">
            <v>0</v>
          </cell>
          <cell r="K21">
            <v>3</v>
          </cell>
          <cell r="M21">
            <v>3</v>
          </cell>
          <cell r="O21">
            <v>5</v>
          </cell>
          <cell r="Q21">
            <v>0</v>
          </cell>
          <cell r="S21">
            <v>1</v>
          </cell>
          <cell r="U21">
            <v>1</v>
          </cell>
          <cell r="W21">
            <v>0</v>
          </cell>
          <cell r="Y21">
            <v>5</v>
          </cell>
          <cell r="AA21">
            <v>0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2</v>
          </cell>
          <cell r="M22">
            <v>2</v>
          </cell>
          <cell r="O22">
            <v>3</v>
          </cell>
          <cell r="Q22">
            <v>0</v>
          </cell>
          <cell r="S22">
            <v>1</v>
          </cell>
          <cell r="U22">
            <v>1</v>
          </cell>
          <cell r="W22">
            <v>1</v>
          </cell>
          <cell r="Y22">
            <v>1</v>
          </cell>
          <cell r="AA22">
            <v>1</v>
          </cell>
        </row>
        <row r="23"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1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E24">
            <v>0</v>
          </cell>
          <cell r="G24">
            <v>1</v>
          </cell>
          <cell r="I24">
            <v>0</v>
          </cell>
          <cell r="K24">
            <v>2</v>
          </cell>
          <cell r="M24">
            <v>1</v>
          </cell>
          <cell r="O24">
            <v>2</v>
          </cell>
          <cell r="Q24">
            <v>0</v>
          </cell>
          <cell r="S24">
            <v>0</v>
          </cell>
          <cell r="U24">
            <v>1</v>
          </cell>
          <cell r="W24">
            <v>1</v>
          </cell>
          <cell r="Y24">
            <v>10</v>
          </cell>
          <cell r="AA24">
            <v>0</v>
          </cell>
        </row>
        <row r="25">
          <cell r="E25">
            <v>0</v>
          </cell>
          <cell r="G25">
            <v>2</v>
          </cell>
          <cell r="I25">
            <v>0</v>
          </cell>
          <cell r="K25">
            <v>1</v>
          </cell>
          <cell r="M25">
            <v>4</v>
          </cell>
          <cell r="O25">
            <v>3</v>
          </cell>
          <cell r="Q25">
            <v>3</v>
          </cell>
          <cell r="S25">
            <v>2</v>
          </cell>
          <cell r="U25">
            <v>5</v>
          </cell>
          <cell r="W25">
            <v>9</v>
          </cell>
          <cell r="Y25">
            <v>0</v>
          </cell>
          <cell r="AA25">
            <v>1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1</v>
          </cell>
          <cell r="O26">
            <v>2</v>
          </cell>
          <cell r="Q26">
            <v>1</v>
          </cell>
          <cell r="S26">
            <v>2</v>
          </cell>
          <cell r="U26">
            <v>0</v>
          </cell>
          <cell r="W26">
            <v>0</v>
          </cell>
          <cell r="Y26">
            <v>1</v>
          </cell>
          <cell r="AA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2</v>
          </cell>
          <cell r="M27">
            <v>1</v>
          </cell>
          <cell r="O27">
            <v>2</v>
          </cell>
          <cell r="Q27">
            <v>2</v>
          </cell>
          <cell r="S27">
            <v>0</v>
          </cell>
          <cell r="U27">
            <v>3</v>
          </cell>
          <cell r="W27">
            <v>1</v>
          </cell>
          <cell r="Y27">
            <v>1</v>
          </cell>
          <cell r="AA27">
            <v>0</v>
          </cell>
        </row>
        <row r="28">
          <cell r="E28">
            <v>0</v>
          </cell>
          <cell r="G28">
            <v>1</v>
          </cell>
          <cell r="I28">
            <v>0</v>
          </cell>
          <cell r="K28">
            <v>3</v>
          </cell>
          <cell r="M28">
            <v>0</v>
          </cell>
          <cell r="O28">
            <v>1</v>
          </cell>
          <cell r="Q28">
            <v>1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E29">
            <v>0</v>
          </cell>
          <cell r="G29">
            <v>1</v>
          </cell>
          <cell r="I29">
            <v>0</v>
          </cell>
          <cell r="K29">
            <v>2</v>
          </cell>
          <cell r="M29">
            <v>4</v>
          </cell>
          <cell r="O29">
            <v>1</v>
          </cell>
          <cell r="Q29">
            <v>4</v>
          </cell>
          <cell r="S29">
            <v>4</v>
          </cell>
          <cell r="U29">
            <v>2</v>
          </cell>
          <cell r="W29">
            <v>1</v>
          </cell>
          <cell r="Y29">
            <v>2</v>
          </cell>
          <cell r="AA29">
            <v>1</v>
          </cell>
        </row>
        <row r="30">
          <cell r="E30">
            <v>1</v>
          </cell>
          <cell r="G30">
            <v>2</v>
          </cell>
          <cell r="I30">
            <v>1</v>
          </cell>
          <cell r="K30">
            <v>2</v>
          </cell>
          <cell r="M30">
            <v>5</v>
          </cell>
          <cell r="O30">
            <v>24</v>
          </cell>
          <cell r="Q30">
            <v>6</v>
          </cell>
          <cell r="S30">
            <v>6</v>
          </cell>
          <cell r="U30">
            <v>10</v>
          </cell>
          <cell r="W30">
            <v>10</v>
          </cell>
          <cell r="Y30">
            <v>3</v>
          </cell>
          <cell r="AA30">
            <v>2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1</v>
          </cell>
          <cell r="M31">
            <v>2</v>
          </cell>
          <cell r="O31">
            <v>1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E32">
            <v>0</v>
          </cell>
          <cell r="G32">
            <v>0</v>
          </cell>
          <cell r="I32">
            <v>1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2</v>
          </cell>
          <cell r="U32">
            <v>2</v>
          </cell>
          <cell r="W32">
            <v>0</v>
          </cell>
          <cell r="Y32">
            <v>0</v>
          </cell>
          <cell r="AA32">
            <v>0</v>
          </cell>
        </row>
        <row r="36"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1</v>
          </cell>
          <cell r="W36">
            <v>0</v>
          </cell>
          <cell r="Y36">
            <v>0</v>
          </cell>
          <cell r="AA36">
            <v>1</v>
          </cell>
        </row>
        <row r="37">
          <cell r="E37">
            <v>0</v>
          </cell>
          <cell r="G37">
            <v>0</v>
          </cell>
          <cell r="I37">
            <v>0</v>
          </cell>
          <cell r="K37">
            <v>1</v>
          </cell>
          <cell r="M37">
            <v>1</v>
          </cell>
          <cell r="O37">
            <v>0</v>
          </cell>
          <cell r="Q37">
            <v>0</v>
          </cell>
          <cell r="S37">
            <v>1</v>
          </cell>
          <cell r="U37">
            <v>12</v>
          </cell>
          <cell r="W37">
            <v>0</v>
          </cell>
          <cell r="Y37">
            <v>0</v>
          </cell>
          <cell r="AA37">
            <v>0</v>
          </cell>
        </row>
        <row r="38"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1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E39">
            <v>0</v>
          </cell>
          <cell r="G39">
            <v>11</v>
          </cell>
          <cell r="I39">
            <v>1</v>
          </cell>
          <cell r="K39">
            <v>1</v>
          </cell>
          <cell r="M39">
            <v>8</v>
          </cell>
          <cell r="O39">
            <v>10</v>
          </cell>
          <cell r="Q39">
            <v>2</v>
          </cell>
          <cell r="S39">
            <v>6</v>
          </cell>
          <cell r="U39">
            <v>6</v>
          </cell>
          <cell r="W39">
            <v>4</v>
          </cell>
          <cell r="Y39">
            <v>4</v>
          </cell>
          <cell r="AA39">
            <v>7</v>
          </cell>
        </row>
        <row r="40">
          <cell r="E40">
            <v>27</v>
          </cell>
          <cell r="G40">
            <v>21</v>
          </cell>
          <cell r="I40">
            <v>11</v>
          </cell>
          <cell r="K40">
            <v>1</v>
          </cell>
          <cell r="M40">
            <v>2</v>
          </cell>
          <cell r="O40">
            <v>21</v>
          </cell>
          <cell r="Q40">
            <v>7</v>
          </cell>
          <cell r="S40">
            <v>9</v>
          </cell>
          <cell r="U40">
            <v>18</v>
          </cell>
          <cell r="W40">
            <v>24</v>
          </cell>
          <cell r="Y40">
            <v>12</v>
          </cell>
          <cell r="AA40">
            <v>17</v>
          </cell>
        </row>
        <row r="41">
          <cell r="E41">
            <v>3</v>
          </cell>
          <cell r="G41">
            <v>4</v>
          </cell>
          <cell r="I41">
            <v>6</v>
          </cell>
          <cell r="K41">
            <v>0</v>
          </cell>
          <cell r="M41">
            <v>1</v>
          </cell>
          <cell r="O41">
            <v>4</v>
          </cell>
          <cell r="Q41">
            <v>3</v>
          </cell>
          <cell r="S41">
            <v>1</v>
          </cell>
          <cell r="U41">
            <v>2</v>
          </cell>
          <cell r="W41">
            <v>5</v>
          </cell>
          <cell r="Y41">
            <v>9</v>
          </cell>
          <cell r="AA41">
            <v>2</v>
          </cell>
        </row>
        <row r="42">
          <cell r="E42">
            <v>1</v>
          </cell>
          <cell r="G42">
            <v>2</v>
          </cell>
          <cell r="I42">
            <v>1</v>
          </cell>
          <cell r="K42">
            <v>0</v>
          </cell>
          <cell r="M42">
            <v>1</v>
          </cell>
          <cell r="O42">
            <v>6</v>
          </cell>
          <cell r="Q42">
            <v>3</v>
          </cell>
          <cell r="S42">
            <v>0</v>
          </cell>
          <cell r="U42">
            <v>5</v>
          </cell>
          <cell r="W42">
            <v>3</v>
          </cell>
          <cell r="Y42">
            <v>4</v>
          </cell>
          <cell r="AA42">
            <v>3</v>
          </cell>
        </row>
        <row r="43">
          <cell r="E43">
            <v>15</v>
          </cell>
          <cell r="G43">
            <v>11</v>
          </cell>
          <cell r="I43">
            <v>19</v>
          </cell>
          <cell r="K43">
            <v>1</v>
          </cell>
          <cell r="M43">
            <v>2</v>
          </cell>
          <cell r="O43">
            <v>25</v>
          </cell>
          <cell r="Q43">
            <v>7</v>
          </cell>
          <cell r="S43">
            <v>4</v>
          </cell>
          <cell r="U43">
            <v>12</v>
          </cell>
          <cell r="W43">
            <v>12</v>
          </cell>
          <cell r="Y43">
            <v>24</v>
          </cell>
          <cell r="AA43">
            <v>8</v>
          </cell>
        </row>
        <row r="44">
          <cell r="E44">
            <v>6</v>
          </cell>
          <cell r="G44">
            <v>11</v>
          </cell>
          <cell r="I44">
            <v>6</v>
          </cell>
          <cell r="K44">
            <v>2</v>
          </cell>
          <cell r="M44">
            <v>1</v>
          </cell>
          <cell r="O44">
            <v>18</v>
          </cell>
          <cell r="Q44">
            <v>1</v>
          </cell>
          <cell r="S44">
            <v>4</v>
          </cell>
          <cell r="U44">
            <v>5</v>
          </cell>
          <cell r="W44">
            <v>7</v>
          </cell>
          <cell r="Y44">
            <v>8</v>
          </cell>
          <cell r="AA44">
            <v>8</v>
          </cell>
        </row>
        <row r="45">
          <cell r="E45">
            <v>1</v>
          </cell>
          <cell r="G45">
            <v>0</v>
          </cell>
          <cell r="I45">
            <v>1</v>
          </cell>
          <cell r="K45">
            <v>3</v>
          </cell>
          <cell r="M45">
            <v>0</v>
          </cell>
          <cell r="O45">
            <v>2</v>
          </cell>
          <cell r="Q45">
            <v>3</v>
          </cell>
          <cell r="S45">
            <v>0</v>
          </cell>
          <cell r="U45">
            <v>1</v>
          </cell>
          <cell r="W45">
            <v>4</v>
          </cell>
          <cell r="Y45">
            <v>5</v>
          </cell>
          <cell r="AA45">
            <v>1</v>
          </cell>
        </row>
        <row r="46">
          <cell r="E46">
            <v>3</v>
          </cell>
          <cell r="G46">
            <v>2</v>
          </cell>
          <cell r="I46">
            <v>0</v>
          </cell>
          <cell r="K46">
            <v>0</v>
          </cell>
          <cell r="M46">
            <v>2</v>
          </cell>
          <cell r="O46">
            <v>6</v>
          </cell>
          <cell r="Q46">
            <v>4</v>
          </cell>
          <cell r="S46">
            <v>0</v>
          </cell>
          <cell r="U46">
            <v>3</v>
          </cell>
          <cell r="W46">
            <v>6</v>
          </cell>
          <cell r="Y46">
            <v>6</v>
          </cell>
          <cell r="AA46">
            <v>3</v>
          </cell>
        </row>
        <row r="47">
          <cell r="E47">
            <v>1</v>
          </cell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2</v>
          </cell>
          <cell r="Q47">
            <v>0</v>
          </cell>
          <cell r="S47">
            <v>2</v>
          </cell>
          <cell r="U47">
            <v>1</v>
          </cell>
          <cell r="W47">
            <v>0</v>
          </cell>
          <cell r="Y47">
            <v>6</v>
          </cell>
          <cell r="AA47">
            <v>2</v>
          </cell>
        </row>
        <row r="48">
          <cell r="E48">
            <v>3</v>
          </cell>
          <cell r="G48">
            <v>1</v>
          </cell>
          <cell r="I48">
            <v>4</v>
          </cell>
          <cell r="K48">
            <v>3</v>
          </cell>
          <cell r="M48">
            <v>16</v>
          </cell>
          <cell r="O48">
            <v>7</v>
          </cell>
          <cell r="Q48">
            <v>8</v>
          </cell>
          <cell r="S48">
            <v>4</v>
          </cell>
          <cell r="U48">
            <v>7</v>
          </cell>
          <cell r="W48">
            <v>2</v>
          </cell>
          <cell r="Y48">
            <v>8</v>
          </cell>
          <cell r="AA48">
            <v>5</v>
          </cell>
        </row>
        <row r="49">
          <cell r="E49">
            <v>1</v>
          </cell>
          <cell r="G49">
            <v>2</v>
          </cell>
          <cell r="I49">
            <v>3</v>
          </cell>
          <cell r="K49">
            <v>3</v>
          </cell>
          <cell r="M49">
            <v>1</v>
          </cell>
          <cell r="O49">
            <v>3</v>
          </cell>
          <cell r="Q49">
            <v>1</v>
          </cell>
          <cell r="S49">
            <v>4</v>
          </cell>
          <cell r="U49">
            <v>2</v>
          </cell>
          <cell r="W49">
            <v>1</v>
          </cell>
          <cell r="Y49">
            <v>3</v>
          </cell>
          <cell r="AA49">
            <v>1</v>
          </cell>
        </row>
        <row r="50">
          <cell r="E50">
            <v>0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1</v>
          </cell>
          <cell r="Q50">
            <v>0</v>
          </cell>
          <cell r="S50">
            <v>2</v>
          </cell>
          <cell r="U50">
            <v>2</v>
          </cell>
          <cell r="W50">
            <v>1</v>
          </cell>
          <cell r="Y50">
            <v>0</v>
          </cell>
          <cell r="AA50">
            <v>0</v>
          </cell>
        </row>
        <row r="51">
          <cell r="E51">
            <v>1</v>
          </cell>
          <cell r="G51">
            <v>2</v>
          </cell>
          <cell r="I51">
            <v>1</v>
          </cell>
          <cell r="K51">
            <v>4</v>
          </cell>
          <cell r="M51">
            <v>2</v>
          </cell>
          <cell r="O51">
            <v>0</v>
          </cell>
          <cell r="Q51">
            <v>2</v>
          </cell>
          <cell r="S51">
            <v>1</v>
          </cell>
          <cell r="U51">
            <v>5</v>
          </cell>
          <cell r="W51">
            <v>3</v>
          </cell>
          <cell r="Y51">
            <v>1</v>
          </cell>
          <cell r="AA51">
            <v>2</v>
          </cell>
        </row>
        <row r="52">
          <cell r="E52">
            <v>0</v>
          </cell>
          <cell r="G52">
            <v>1</v>
          </cell>
          <cell r="I52">
            <v>1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3</v>
          </cell>
          <cell r="Y52">
            <v>1</v>
          </cell>
          <cell r="AA52">
            <v>1</v>
          </cell>
        </row>
        <row r="53">
          <cell r="E53">
            <v>1</v>
          </cell>
          <cell r="G53">
            <v>6</v>
          </cell>
          <cell r="I53">
            <v>8</v>
          </cell>
          <cell r="K53">
            <v>2</v>
          </cell>
          <cell r="M53">
            <v>5</v>
          </cell>
          <cell r="O53">
            <v>11</v>
          </cell>
          <cell r="Q53">
            <v>17</v>
          </cell>
          <cell r="S53">
            <v>8</v>
          </cell>
          <cell r="U53">
            <v>7</v>
          </cell>
          <cell r="W53">
            <v>8</v>
          </cell>
          <cell r="Y53">
            <v>4</v>
          </cell>
          <cell r="AA53">
            <v>2</v>
          </cell>
        </row>
        <row r="54">
          <cell r="E54">
            <v>1</v>
          </cell>
          <cell r="G54">
            <v>0</v>
          </cell>
          <cell r="I54">
            <v>1</v>
          </cell>
          <cell r="K54">
            <v>1</v>
          </cell>
          <cell r="M54">
            <v>6</v>
          </cell>
          <cell r="O54">
            <v>0</v>
          </cell>
          <cell r="Q54">
            <v>12</v>
          </cell>
          <cell r="S54">
            <v>0</v>
          </cell>
          <cell r="U54">
            <v>13</v>
          </cell>
          <cell r="W54">
            <v>2</v>
          </cell>
          <cell r="Y54">
            <v>2</v>
          </cell>
          <cell r="AA54">
            <v>4</v>
          </cell>
        </row>
        <row r="55">
          <cell r="E55">
            <v>0</v>
          </cell>
          <cell r="G55">
            <v>0</v>
          </cell>
          <cell r="I55">
            <v>0</v>
          </cell>
          <cell r="K55">
            <v>12</v>
          </cell>
          <cell r="M55">
            <v>2</v>
          </cell>
          <cell r="O55">
            <v>1</v>
          </cell>
          <cell r="Q55">
            <v>60</v>
          </cell>
          <cell r="S55">
            <v>12</v>
          </cell>
          <cell r="U55">
            <v>41</v>
          </cell>
          <cell r="W55">
            <v>1</v>
          </cell>
          <cell r="Y55">
            <v>7</v>
          </cell>
          <cell r="AA55">
            <v>30</v>
          </cell>
        </row>
        <row r="56">
          <cell r="E56">
            <v>0</v>
          </cell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  <cell r="AA56">
            <v>0</v>
          </cell>
        </row>
        <row r="57"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E58">
            <v>0</v>
          </cell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1</v>
          </cell>
          <cell r="Q58">
            <v>0</v>
          </cell>
          <cell r="S58">
            <v>0</v>
          </cell>
          <cell r="U58">
            <v>1</v>
          </cell>
          <cell r="W58">
            <v>0</v>
          </cell>
          <cell r="Y58">
            <v>1</v>
          </cell>
          <cell r="AA58">
            <v>0</v>
          </cell>
        </row>
        <row r="59"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  <cell r="O59">
            <v>0</v>
          </cell>
          <cell r="Q59">
            <v>0</v>
          </cell>
          <cell r="S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E60">
            <v>0</v>
          </cell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E61">
            <v>0</v>
          </cell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E62">
            <v>0</v>
          </cell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E63">
            <v>31</v>
          </cell>
          <cell r="G63">
            <v>24</v>
          </cell>
          <cell r="I63">
            <v>4</v>
          </cell>
          <cell r="K63">
            <v>9</v>
          </cell>
          <cell r="M63">
            <v>57</v>
          </cell>
          <cell r="O63">
            <v>6</v>
          </cell>
          <cell r="Q63">
            <v>7</v>
          </cell>
          <cell r="S63">
            <v>8</v>
          </cell>
          <cell r="U63">
            <v>11</v>
          </cell>
          <cell r="W63">
            <v>26</v>
          </cell>
          <cell r="Y63">
            <v>28</v>
          </cell>
          <cell r="AA63">
            <v>10</v>
          </cell>
        </row>
        <row r="64">
          <cell r="E64">
            <v>0</v>
          </cell>
          <cell r="G64">
            <v>0</v>
          </cell>
          <cell r="I64">
            <v>0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  <cell r="W64">
            <v>0</v>
          </cell>
          <cell r="Y64">
            <v>0</v>
          </cell>
          <cell r="AA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・３ページ"/>
      <sheetName val="４・５ページ"/>
      <sheetName val="推移データ"/>
      <sheetName val="対前年同月比データ"/>
    </sheetNames>
    <sheetDataSet>
      <sheetData sheetId="0">
        <row r="17">
          <cell r="I17">
            <v>972</v>
          </cell>
          <cell r="K17">
            <v>885</v>
          </cell>
          <cell r="M17">
            <v>1026</v>
          </cell>
          <cell r="O17">
            <v>904</v>
          </cell>
          <cell r="Q17">
            <v>817</v>
          </cell>
          <cell r="S17">
            <v>1065</v>
          </cell>
          <cell r="U17">
            <v>1385</v>
          </cell>
          <cell r="W17">
            <v>1256</v>
          </cell>
          <cell r="Y17">
            <v>984</v>
          </cell>
        </row>
        <row r="18">
          <cell r="C18">
            <v>854</v>
          </cell>
          <cell r="E18">
            <v>1128</v>
          </cell>
          <cell r="G18">
            <v>1145</v>
          </cell>
          <cell r="I18">
            <v>1144</v>
          </cell>
          <cell r="K18">
            <v>983</v>
          </cell>
          <cell r="M18">
            <v>1506</v>
          </cell>
          <cell r="O18">
            <v>2034</v>
          </cell>
          <cell r="Q18">
            <v>1281</v>
          </cell>
          <cell r="S18">
            <v>1194</v>
          </cell>
          <cell r="U18">
            <v>1176</v>
          </cell>
          <cell r="W18">
            <v>1356</v>
          </cell>
          <cell r="Y18">
            <v>1432</v>
          </cell>
        </row>
        <row r="19">
          <cell r="C19">
            <v>1014</v>
          </cell>
          <cell r="E19">
            <v>1631</v>
          </cell>
          <cell r="G19">
            <v>1203</v>
          </cell>
        </row>
        <row r="28">
          <cell r="AF28" t="str">
            <v> 1月</v>
          </cell>
          <cell r="AG28" t="str">
            <v> 2月</v>
          </cell>
          <cell r="AH28" t="str">
            <v> 3月</v>
          </cell>
          <cell r="AI28" t="str">
            <v> 4月</v>
          </cell>
          <cell r="AJ28" t="str">
            <v> 5月</v>
          </cell>
          <cell r="AK28" t="str">
            <v> 6月</v>
          </cell>
          <cell r="AL28" t="str">
            <v> 7月</v>
          </cell>
          <cell r="AM28" t="str">
            <v> 8月</v>
          </cell>
          <cell r="AN28" t="str">
            <v> 9月</v>
          </cell>
          <cell r="AO28" t="str">
            <v>10月</v>
          </cell>
          <cell r="AP28" t="str">
            <v>11月</v>
          </cell>
          <cell r="AQ28" t="str">
            <v>12月</v>
          </cell>
        </row>
        <row r="29">
          <cell r="AE29" t="str">
            <v>平成22年</v>
          </cell>
          <cell r="AF29">
            <v>727</v>
          </cell>
          <cell r="AG29">
            <v>776</v>
          </cell>
          <cell r="AH29">
            <v>719</v>
          </cell>
          <cell r="AI29">
            <v>613</v>
          </cell>
          <cell r="AJ29">
            <v>807</v>
          </cell>
          <cell r="AK29">
            <v>885</v>
          </cell>
          <cell r="AL29">
            <v>790</v>
          </cell>
          <cell r="AM29">
            <v>668</v>
          </cell>
          <cell r="AN29">
            <v>778</v>
          </cell>
          <cell r="AO29">
            <v>813</v>
          </cell>
          <cell r="AP29">
            <v>968</v>
          </cell>
          <cell r="AQ29">
            <v>798</v>
          </cell>
        </row>
        <row r="30">
          <cell r="AE30" t="str">
            <v>平成23年</v>
          </cell>
          <cell r="AF30">
            <v>676</v>
          </cell>
          <cell r="AG30">
            <v>548</v>
          </cell>
          <cell r="AH30">
            <v>568</v>
          </cell>
          <cell r="AI30">
            <v>433</v>
          </cell>
          <cell r="AJ30">
            <v>487</v>
          </cell>
          <cell r="AK30">
            <v>512</v>
          </cell>
          <cell r="AL30">
            <v>638</v>
          </cell>
          <cell r="AM30">
            <v>1064</v>
          </cell>
          <cell r="AN30">
            <v>604</v>
          </cell>
          <cell r="AO30">
            <v>729</v>
          </cell>
          <cell r="AP30">
            <v>873</v>
          </cell>
          <cell r="AQ30">
            <v>694</v>
          </cell>
        </row>
        <row r="31">
          <cell r="AE31" t="str">
            <v>平成24年</v>
          </cell>
          <cell r="AF31">
            <v>823</v>
          </cell>
          <cell r="AG31">
            <v>547</v>
          </cell>
          <cell r="AH31">
            <v>689</v>
          </cell>
          <cell r="AI31">
            <v>972</v>
          </cell>
          <cell r="AJ31">
            <v>885</v>
          </cell>
          <cell r="AK31">
            <v>1026</v>
          </cell>
          <cell r="AL31">
            <v>904</v>
          </cell>
          <cell r="AM31">
            <v>817</v>
          </cell>
          <cell r="AN31">
            <v>1065</v>
          </cell>
          <cell r="AO31">
            <v>1385</v>
          </cell>
          <cell r="AP31">
            <v>1256</v>
          </cell>
          <cell r="AQ31">
            <v>984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・３ページ"/>
      <sheetName val="４・５ページ"/>
      <sheetName val="年度データ "/>
    </sheetNames>
    <sheetDataSet>
      <sheetData sheetId="0">
        <row r="17">
          <cell r="I17">
            <v>433</v>
          </cell>
          <cell r="K17">
            <v>487</v>
          </cell>
          <cell r="M17">
            <v>512</v>
          </cell>
          <cell r="O17">
            <v>638</v>
          </cell>
          <cell r="Q17">
            <v>1064</v>
          </cell>
          <cell r="S17">
            <v>604</v>
          </cell>
          <cell r="U17">
            <v>729</v>
          </cell>
          <cell r="W17">
            <v>873</v>
          </cell>
          <cell r="Y17">
            <v>694</v>
          </cell>
        </row>
        <row r="18">
          <cell r="C18">
            <v>823</v>
          </cell>
          <cell r="E18">
            <v>547</v>
          </cell>
          <cell r="G18">
            <v>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55"/>
  <sheetViews>
    <sheetView tabSelected="1" view="pageBreakPreview" zoomScale="70" zoomScaleNormal="50" zoomScaleSheetLayoutView="70" zoomScalePageLayoutView="0" workbookViewId="0" topLeftCell="A7">
      <selection activeCell="B17" sqref="B17"/>
    </sheetView>
  </sheetViews>
  <sheetFormatPr defaultColWidth="13.421875" defaultRowHeight="15"/>
  <cols>
    <col min="1" max="1" width="3.421875" style="2" customWidth="1"/>
    <col min="2" max="2" width="14.57421875" style="2" customWidth="1"/>
    <col min="3" max="3" width="9.57421875" style="2" customWidth="1"/>
    <col min="4" max="4" width="2.140625" style="2" customWidth="1"/>
    <col min="5" max="5" width="9.57421875" style="2" customWidth="1"/>
    <col min="6" max="6" width="2.140625" style="2" customWidth="1"/>
    <col min="7" max="7" width="9.57421875" style="2" customWidth="1"/>
    <col min="8" max="8" width="2.140625" style="2" customWidth="1"/>
    <col min="9" max="9" width="9.57421875" style="2" customWidth="1"/>
    <col min="10" max="10" width="2.140625" style="2" customWidth="1"/>
    <col min="11" max="11" width="9.57421875" style="2" customWidth="1"/>
    <col min="12" max="12" width="2.140625" style="2" customWidth="1"/>
    <col min="13" max="13" width="8.421875" style="2" customWidth="1"/>
    <col min="14" max="14" width="2.140625" style="2" customWidth="1"/>
    <col min="15" max="15" width="8.421875" style="2" customWidth="1"/>
    <col min="16" max="16" width="2.140625" style="2" customWidth="1"/>
    <col min="17" max="17" width="9.57421875" style="2" customWidth="1"/>
    <col min="18" max="18" width="2.140625" style="2" customWidth="1"/>
    <col min="19" max="19" width="8.421875" style="2" customWidth="1"/>
    <col min="20" max="20" width="2.140625" style="2" customWidth="1"/>
    <col min="21" max="21" width="8.421875" style="2" customWidth="1"/>
    <col min="22" max="22" width="2.140625" style="2" customWidth="1"/>
    <col min="23" max="23" width="8.421875" style="2" customWidth="1"/>
    <col min="24" max="24" width="2.140625" style="2" customWidth="1"/>
    <col min="25" max="25" width="8.421875" style="2" customWidth="1"/>
    <col min="26" max="26" width="2.140625" style="2" customWidth="1"/>
    <col min="27" max="27" width="10.8515625" style="2" customWidth="1"/>
    <col min="28" max="28" width="8.421875" style="2" customWidth="1"/>
    <col min="29" max="29" width="92.140625" style="2" customWidth="1"/>
    <col min="30" max="30" width="2.140625" style="2" customWidth="1"/>
    <col min="31" max="31" width="15.8515625" style="2" customWidth="1"/>
    <col min="32" max="56" width="10.8515625" style="2" customWidth="1"/>
    <col min="57" max="57" width="2.140625" style="2" customWidth="1"/>
    <col min="58" max="58" width="12.140625" style="2" customWidth="1"/>
    <col min="59" max="59" width="13.421875" style="2" customWidth="1"/>
    <col min="60" max="73" width="8.421875" style="2" customWidth="1"/>
    <col min="74" max="74" width="9.57421875" style="2" customWidth="1"/>
    <col min="75" max="85" width="8.421875" style="2" customWidth="1"/>
    <col min="86" max="16384" width="13.421875" style="2" customWidth="1"/>
  </cols>
  <sheetData>
    <row r="1" spans="1:74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75" customHeight="1">
      <c r="A3" s="6"/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331</v>
      </c>
      <c r="AD3" s="1"/>
      <c r="AE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  <c r="AD4" s="1"/>
      <c r="AE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5.5" customHeight="1">
      <c r="A6" s="13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1"/>
      <c r="AE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5.5" customHeight="1">
      <c r="A7" s="1"/>
      <c r="B7" s="15" t="s">
        <v>330</v>
      </c>
      <c r="C7" s="1"/>
      <c r="D7" s="1"/>
      <c r="E7" s="1"/>
      <c r="F7" s="1"/>
      <c r="G7" s="1"/>
      <c r="H7" s="1"/>
      <c r="I7" s="1" t="s">
        <v>333</v>
      </c>
      <c r="J7" s="1"/>
      <c r="K7" s="1"/>
      <c r="L7" s="1"/>
      <c r="M7" s="1"/>
      <c r="N7" s="1"/>
      <c r="O7" s="1"/>
      <c r="P7" s="1"/>
      <c r="AB7" s="1"/>
      <c r="AD7" s="1"/>
      <c r="AE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5.5" customHeight="1">
      <c r="A8" s="1"/>
      <c r="B8" s="335" t="s">
        <v>176</v>
      </c>
      <c r="C8" s="335"/>
      <c r="D8" s="335" t="s">
        <v>296</v>
      </c>
      <c r="E8" s="335"/>
      <c r="F8" s="335" t="s">
        <v>297</v>
      </c>
      <c r="G8" s="335"/>
      <c r="H8" s="335" t="s">
        <v>294</v>
      </c>
      <c r="I8" s="335"/>
      <c r="J8" s="335" t="s">
        <v>91</v>
      </c>
      <c r="K8" s="335"/>
      <c r="L8" s="335" t="s">
        <v>298</v>
      </c>
      <c r="M8" s="1"/>
      <c r="N8" s="1"/>
      <c r="O8" s="328" t="s">
        <v>9</v>
      </c>
      <c r="P8" s="343"/>
      <c r="Q8" s="330" t="s">
        <v>4</v>
      </c>
      <c r="R8" s="343"/>
      <c r="S8" s="336" t="s">
        <v>10</v>
      </c>
      <c r="T8" s="343"/>
      <c r="U8" s="330" t="s">
        <v>316</v>
      </c>
      <c r="V8" s="343"/>
      <c r="W8" s="330" t="s">
        <v>7</v>
      </c>
      <c r="X8" s="343"/>
      <c r="Y8" s="337" t="s">
        <v>317</v>
      </c>
      <c r="AB8" s="14" t="s">
        <v>2</v>
      </c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5.5" customHeight="1">
      <c r="A9" s="1"/>
      <c r="B9" s="328" t="s">
        <v>299</v>
      </c>
      <c r="C9" s="330"/>
      <c r="D9" s="330" t="s">
        <v>4</v>
      </c>
      <c r="E9" s="330"/>
      <c r="F9" s="338" t="s">
        <v>10</v>
      </c>
      <c r="G9" s="330"/>
      <c r="H9" s="330" t="s">
        <v>6</v>
      </c>
      <c r="I9" s="330"/>
      <c r="J9" s="330" t="s">
        <v>7</v>
      </c>
      <c r="K9" s="330"/>
      <c r="L9" s="339" t="s">
        <v>300</v>
      </c>
      <c r="M9" s="1"/>
      <c r="N9" s="1"/>
      <c r="O9" s="328" t="s">
        <v>9</v>
      </c>
      <c r="P9" s="330"/>
      <c r="Q9" s="330" t="s">
        <v>315</v>
      </c>
      <c r="R9" s="330"/>
      <c r="S9" s="338" t="s">
        <v>10</v>
      </c>
      <c r="T9" s="330"/>
      <c r="U9" s="330" t="s">
        <v>316</v>
      </c>
      <c r="V9" s="330"/>
      <c r="W9" s="330" t="s">
        <v>7</v>
      </c>
      <c r="X9" s="330"/>
      <c r="Y9" s="339" t="s">
        <v>318</v>
      </c>
      <c r="AB9" s="14" t="s">
        <v>3</v>
      </c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5.5" customHeight="1">
      <c r="A10" s="1"/>
      <c r="B10" s="335" t="s">
        <v>177</v>
      </c>
      <c r="C10" s="335"/>
      <c r="D10" s="335" t="s">
        <v>296</v>
      </c>
      <c r="E10" s="335"/>
      <c r="F10" s="335" t="s">
        <v>302</v>
      </c>
      <c r="G10" s="335"/>
      <c r="H10" s="335" t="s">
        <v>303</v>
      </c>
      <c r="I10" s="335"/>
      <c r="J10" s="335" t="s">
        <v>295</v>
      </c>
      <c r="K10" s="335"/>
      <c r="L10" s="335" t="s">
        <v>304</v>
      </c>
      <c r="M10" s="1"/>
      <c r="N10" s="1"/>
      <c r="O10" s="328" t="s">
        <v>9</v>
      </c>
      <c r="P10" s="330"/>
      <c r="Q10" s="330" t="s">
        <v>315</v>
      </c>
      <c r="R10" s="330"/>
      <c r="S10" s="338" t="s">
        <v>10</v>
      </c>
      <c r="T10" s="330"/>
      <c r="U10" s="330" t="s">
        <v>316</v>
      </c>
      <c r="V10" s="330"/>
      <c r="W10" s="330" t="s">
        <v>7</v>
      </c>
      <c r="X10" s="330"/>
      <c r="Y10" s="339" t="s">
        <v>318</v>
      </c>
      <c r="AB10" s="14" t="s">
        <v>8</v>
      </c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5.5" customHeight="1">
      <c r="A11" s="1"/>
      <c r="B11" s="335" t="s">
        <v>174</v>
      </c>
      <c r="C11" s="335"/>
      <c r="D11" s="335" t="s">
        <v>292</v>
      </c>
      <c r="E11" s="335"/>
      <c r="F11" s="335" t="s">
        <v>305</v>
      </c>
      <c r="G11" s="335"/>
      <c r="H11" s="335" t="s">
        <v>294</v>
      </c>
      <c r="I11" s="335"/>
      <c r="J11" s="335" t="s">
        <v>295</v>
      </c>
      <c r="K11" s="335"/>
      <c r="L11" s="335" t="s">
        <v>306</v>
      </c>
      <c r="M11" s="1"/>
      <c r="N11" s="1"/>
      <c r="O11" s="328" t="s">
        <v>9</v>
      </c>
      <c r="P11" s="330"/>
      <c r="Q11" s="330" t="s">
        <v>315</v>
      </c>
      <c r="R11" s="330"/>
      <c r="S11" s="338" t="s">
        <v>5</v>
      </c>
      <c r="T11" s="330"/>
      <c r="U11" s="330" t="s">
        <v>316</v>
      </c>
      <c r="V11" s="330"/>
      <c r="W11" s="330" t="s">
        <v>7</v>
      </c>
      <c r="X11" s="330"/>
      <c r="Y11" s="339" t="s">
        <v>319</v>
      </c>
      <c r="AB11" s="14" t="s">
        <v>12</v>
      </c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5.5" customHeight="1">
      <c r="A12" s="1"/>
      <c r="B12" s="335" t="s">
        <v>177</v>
      </c>
      <c r="C12" s="335"/>
      <c r="D12" s="335" t="s">
        <v>296</v>
      </c>
      <c r="E12" s="335"/>
      <c r="F12" s="335" t="s">
        <v>307</v>
      </c>
      <c r="G12" s="335"/>
      <c r="H12" s="335" t="s">
        <v>303</v>
      </c>
      <c r="I12" s="335"/>
      <c r="J12" s="335" t="s">
        <v>295</v>
      </c>
      <c r="K12" s="335"/>
      <c r="L12" s="335" t="s">
        <v>308</v>
      </c>
      <c r="M12" s="1"/>
      <c r="N12" s="1"/>
      <c r="O12" s="343" t="s">
        <v>176</v>
      </c>
      <c r="P12" s="343"/>
      <c r="Q12" s="343" t="s">
        <v>296</v>
      </c>
      <c r="R12" s="343"/>
      <c r="S12" s="343" t="s">
        <v>320</v>
      </c>
      <c r="T12" s="343"/>
      <c r="U12" s="343" t="s">
        <v>294</v>
      </c>
      <c r="V12" s="343"/>
      <c r="W12" s="343" t="s">
        <v>321</v>
      </c>
      <c r="X12" s="343"/>
      <c r="Y12" s="343" t="s">
        <v>322</v>
      </c>
      <c r="AB12" s="14" t="s">
        <v>14</v>
      </c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25.5" customHeight="1">
      <c r="A13" s="1"/>
      <c r="B13" s="328" t="s">
        <v>309</v>
      </c>
      <c r="C13" s="330"/>
      <c r="D13" s="330" t="s">
        <v>301</v>
      </c>
      <c r="E13" s="330"/>
      <c r="F13" s="338" t="s">
        <v>310</v>
      </c>
      <c r="G13" s="330"/>
      <c r="H13" s="330" t="s">
        <v>6</v>
      </c>
      <c r="I13" s="330"/>
      <c r="J13" s="330" t="s">
        <v>7</v>
      </c>
      <c r="K13" s="330"/>
      <c r="L13" s="339" t="s">
        <v>311</v>
      </c>
      <c r="M13" s="1"/>
      <c r="N13" s="1"/>
      <c r="O13" s="343" t="s">
        <v>177</v>
      </c>
      <c r="P13" s="343"/>
      <c r="Q13" s="343" t="s">
        <v>296</v>
      </c>
      <c r="R13" s="343"/>
      <c r="S13" s="343" t="s">
        <v>320</v>
      </c>
      <c r="T13" s="343"/>
      <c r="U13" s="343" t="s">
        <v>294</v>
      </c>
      <c r="V13" s="343"/>
      <c r="W13" s="343" t="s">
        <v>321</v>
      </c>
      <c r="X13" s="343"/>
      <c r="Y13" s="343" t="s">
        <v>323</v>
      </c>
      <c r="AB13" s="14" t="s">
        <v>15</v>
      </c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25.5" customHeight="1">
      <c r="A14" s="1"/>
      <c r="B14" s="328" t="s">
        <v>9</v>
      </c>
      <c r="C14" s="330"/>
      <c r="D14" s="330" t="s">
        <v>315</v>
      </c>
      <c r="E14" s="330"/>
      <c r="F14" s="338" t="s">
        <v>10</v>
      </c>
      <c r="G14" s="330"/>
      <c r="H14" s="330" t="s">
        <v>316</v>
      </c>
      <c r="I14" s="330"/>
      <c r="J14" s="330" t="s">
        <v>7</v>
      </c>
      <c r="K14" s="330"/>
      <c r="L14" s="339" t="s">
        <v>300</v>
      </c>
      <c r="M14" s="1"/>
      <c r="N14" s="1"/>
      <c r="O14" s="343" t="s">
        <v>324</v>
      </c>
      <c r="P14" s="343"/>
      <c r="Q14" s="343" t="s">
        <v>296</v>
      </c>
      <c r="R14" s="343"/>
      <c r="S14" s="343" t="s">
        <v>293</v>
      </c>
      <c r="T14" s="343"/>
      <c r="U14" s="343" t="s">
        <v>303</v>
      </c>
      <c r="V14" s="343"/>
      <c r="W14" s="343" t="s">
        <v>295</v>
      </c>
      <c r="X14" s="343"/>
      <c r="Y14" s="343" t="s">
        <v>325</v>
      </c>
      <c r="AB14" s="14" t="s">
        <v>16</v>
      </c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25.5" customHeight="1">
      <c r="A15" s="1"/>
      <c r="B15" s="328" t="s">
        <v>9</v>
      </c>
      <c r="C15" s="331"/>
      <c r="D15" s="330" t="s">
        <v>4</v>
      </c>
      <c r="E15" s="331"/>
      <c r="F15" s="338" t="s">
        <v>10</v>
      </c>
      <c r="G15" s="331"/>
      <c r="H15" s="330" t="s">
        <v>313</v>
      </c>
      <c r="I15" s="331"/>
      <c r="J15" s="330" t="s">
        <v>7</v>
      </c>
      <c r="K15" s="331"/>
      <c r="L15" s="339" t="s">
        <v>300</v>
      </c>
      <c r="M15" s="1"/>
      <c r="N15" s="1"/>
      <c r="O15" s="328" t="s">
        <v>9</v>
      </c>
      <c r="P15" s="330"/>
      <c r="Q15" s="330" t="s">
        <v>326</v>
      </c>
      <c r="R15" s="330"/>
      <c r="S15" s="338" t="s">
        <v>327</v>
      </c>
      <c r="T15" s="330"/>
      <c r="U15" s="330" t="s">
        <v>6</v>
      </c>
      <c r="V15" s="330"/>
      <c r="W15" s="330" t="s">
        <v>7</v>
      </c>
      <c r="X15" s="330"/>
      <c r="Y15" s="339" t="s">
        <v>328</v>
      </c>
      <c r="AB15" s="14" t="s">
        <v>18</v>
      </c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25.5" customHeight="1">
      <c r="A16" s="1"/>
      <c r="B16" s="328" t="s">
        <v>9</v>
      </c>
      <c r="C16" s="331"/>
      <c r="D16" s="330" t="s">
        <v>4</v>
      </c>
      <c r="E16" s="331"/>
      <c r="F16" s="338" t="s">
        <v>10</v>
      </c>
      <c r="G16" s="331"/>
      <c r="H16" s="330" t="s">
        <v>313</v>
      </c>
      <c r="I16" s="331"/>
      <c r="J16" s="330" t="s">
        <v>7</v>
      </c>
      <c r="K16" s="331"/>
      <c r="L16" s="339" t="s">
        <v>317</v>
      </c>
      <c r="M16" s="1"/>
      <c r="N16" s="1"/>
      <c r="O16" s="328" t="s">
        <v>329</v>
      </c>
      <c r="P16" s="331"/>
      <c r="Q16" s="330" t="s">
        <v>4</v>
      </c>
      <c r="R16" s="331"/>
      <c r="S16" s="338" t="s">
        <v>10</v>
      </c>
      <c r="T16" s="331"/>
      <c r="U16" s="330" t="s">
        <v>316</v>
      </c>
      <c r="V16" s="331"/>
      <c r="W16" s="330" t="s">
        <v>7</v>
      </c>
      <c r="X16" s="331"/>
      <c r="Y16" s="339" t="s">
        <v>300</v>
      </c>
      <c r="AB16" s="14" t="s">
        <v>19</v>
      </c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25.5" customHeight="1">
      <c r="A17" s="1"/>
      <c r="B17" s="328" t="s">
        <v>9</v>
      </c>
      <c r="C17" s="330"/>
      <c r="D17" s="330" t="s">
        <v>4</v>
      </c>
      <c r="E17" s="330"/>
      <c r="F17" s="338" t="s">
        <v>10</v>
      </c>
      <c r="G17" s="330"/>
      <c r="H17" s="330" t="s">
        <v>313</v>
      </c>
      <c r="I17" s="330"/>
      <c r="J17" s="330" t="s">
        <v>7</v>
      </c>
      <c r="K17" s="330"/>
      <c r="L17" s="339" t="s">
        <v>318</v>
      </c>
      <c r="M17" s="1"/>
      <c r="N17" s="1"/>
      <c r="O17" s="328" t="s">
        <v>9</v>
      </c>
      <c r="P17" s="330"/>
      <c r="Q17" s="330" t="s">
        <v>301</v>
      </c>
      <c r="R17" s="330"/>
      <c r="S17" s="338" t="s">
        <v>327</v>
      </c>
      <c r="T17" s="330"/>
      <c r="U17" s="330" t="s">
        <v>6</v>
      </c>
      <c r="V17" s="330"/>
      <c r="W17" s="330" t="s">
        <v>7</v>
      </c>
      <c r="X17" s="330"/>
      <c r="Y17" s="339" t="s">
        <v>318</v>
      </c>
      <c r="AB17" s="14" t="s">
        <v>34</v>
      </c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25.5" customHeight="1">
      <c r="A18" s="16"/>
      <c r="B18" s="328" t="s">
        <v>9</v>
      </c>
      <c r="C18" s="330"/>
      <c r="D18" s="330" t="s">
        <v>4</v>
      </c>
      <c r="E18" s="330"/>
      <c r="F18" s="338" t="s">
        <v>312</v>
      </c>
      <c r="G18" s="330"/>
      <c r="H18" s="330" t="s">
        <v>313</v>
      </c>
      <c r="I18" s="330"/>
      <c r="J18" s="330" t="s">
        <v>7</v>
      </c>
      <c r="K18" s="330"/>
      <c r="L18" s="339" t="s">
        <v>314</v>
      </c>
      <c r="M18" s="340"/>
      <c r="N18" s="16"/>
      <c r="O18" s="329" t="s">
        <v>9</v>
      </c>
      <c r="P18" s="333"/>
      <c r="Q18" s="332" t="s">
        <v>4</v>
      </c>
      <c r="R18" s="333"/>
      <c r="S18" s="341" t="s">
        <v>10</v>
      </c>
      <c r="T18" s="333"/>
      <c r="U18" s="332" t="s">
        <v>6</v>
      </c>
      <c r="V18" s="333"/>
      <c r="W18" s="332" t="s">
        <v>7</v>
      </c>
      <c r="X18" s="333"/>
      <c r="Y18" s="342" t="s">
        <v>11</v>
      </c>
      <c r="Z18" s="1"/>
      <c r="AA18" s="19"/>
      <c r="AB18" s="14" t="s">
        <v>36</v>
      </c>
      <c r="AC18" s="334"/>
      <c r="AD18" s="334"/>
      <c r="AE18" s="334"/>
      <c r="AF18" s="334"/>
      <c r="AG18" s="334"/>
      <c r="AH18" s="334"/>
      <c r="AI18" s="334"/>
      <c r="AJ18" s="334"/>
      <c r="AK18" s="334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25.5" customHeight="1">
      <c r="A19" s="16"/>
      <c r="B19" s="328" t="s">
        <v>9</v>
      </c>
      <c r="C19" s="330"/>
      <c r="D19" s="330" t="s">
        <v>4</v>
      </c>
      <c r="E19" s="330"/>
      <c r="F19" s="338" t="s">
        <v>10</v>
      </c>
      <c r="G19" s="330"/>
      <c r="H19" s="330" t="s">
        <v>316</v>
      </c>
      <c r="I19" s="330"/>
      <c r="J19" s="330" t="s">
        <v>7</v>
      </c>
      <c r="K19" s="330"/>
      <c r="L19" s="339" t="s">
        <v>11</v>
      </c>
      <c r="M19" s="340"/>
      <c r="N19" s="16"/>
      <c r="O19" s="329" t="s">
        <v>9</v>
      </c>
      <c r="P19" s="333"/>
      <c r="Q19" s="332" t="s">
        <v>4</v>
      </c>
      <c r="R19" s="333"/>
      <c r="S19" s="341" t="s">
        <v>10</v>
      </c>
      <c r="T19" s="333"/>
      <c r="U19" s="332" t="s">
        <v>6</v>
      </c>
      <c r="V19" s="333"/>
      <c r="W19" s="332" t="s">
        <v>7</v>
      </c>
      <c r="X19" s="333"/>
      <c r="Y19" s="342" t="s">
        <v>13</v>
      </c>
      <c r="Z19" s="1"/>
      <c r="AA19" s="19"/>
      <c r="AB19" s="14" t="s">
        <v>38</v>
      </c>
      <c r="AC19" s="334"/>
      <c r="AD19" s="334"/>
      <c r="AE19" s="334"/>
      <c r="AF19" s="334"/>
      <c r="AG19" s="334"/>
      <c r="AH19" s="334"/>
      <c r="AI19" s="334"/>
      <c r="AJ19" s="334"/>
      <c r="AK19" s="334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25.5" customHeight="1">
      <c r="A20" s="1"/>
      <c r="B20" s="15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7"/>
      <c r="R20" s="1"/>
      <c r="S20" s="1"/>
      <c r="T20" s="1"/>
      <c r="U20" s="18"/>
      <c r="V20" s="1"/>
      <c r="W20" s="1"/>
      <c r="X20" s="1"/>
      <c r="Y20" s="1"/>
      <c r="Z20" s="1"/>
      <c r="AA20" s="19"/>
      <c r="AB20" s="14" t="s">
        <v>40</v>
      </c>
      <c r="AC20" s="334"/>
      <c r="AD20" s="334"/>
      <c r="AE20" s="334"/>
      <c r="AF20" s="334"/>
      <c r="AG20" s="334"/>
      <c r="AH20" s="334"/>
      <c r="AI20" s="334"/>
      <c r="AJ20" s="334"/>
      <c r="AK20" s="334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</row>
    <row r="21" spans="1:74" ht="25.5" customHeight="1" thickBot="1">
      <c r="A21" s="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1"/>
      <c r="AC21" s="334"/>
      <c r="AD21" s="334"/>
      <c r="AE21" s="334"/>
      <c r="AF21" s="334"/>
      <c r="AG21" s="334"/>
      <c r="AH21" s="334"/>
      <c r="AI21" s="334"/>
      <c r="AJ21" s="334"/>
      <c r="AK21" s="334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81" ht="25.5" customHeight="1">
      <c r="A22" s="1"/>
      <c r="B22" s="22" t="s">
        <v>20</v>
      </c>
      <c r="C22" s="23" t="s">
        <v>21</v>
      </c>
      <c r="D22" s="24"/>
      <c r="E22" s="22" t="s">
        <v>22</v>
      </c>
      <c r="F22" s="24"/>
      <c r="G22" s="22" t="s">
        <v>23</v>
      </c>
      <c r="H22" s="24"/>
      <c r="I22" s="22" t="s">
        <v>24</v>
      </c>
      <c r="J22" s="24"/>
      <c r="K22" s="22" t="s">
        <v>25</v>
      </c>
      <c r="L22" s="24"/>
      <c r="M22" s="22" t="s">
        <v>26</v>
      </c>
      <c r="N22" s="24"/>
      <c r="O22" s="22" t="s">
        <v>27</v>
      </c>
      <c r="P22" s="24"/>
      <c r="Q22" s="22" t="s">
        <v>28</v>
      </c>
      <c r="R22" s="24"/>
      <c r="S22" s="22" t="s">
        <v>29</v>
      </c>
      <c r="T22" s="24"/>
      <c r="U22" s="22" t="s">
        <v>30</v>
      </c>
      <c r="V22" s="24"/>
      <c r="W22" s="22" t="s">
        <v>31</v>
      </c>
      <c r="X22" s="24"/>
      <c r="Y22" s="22" t="s">
        <v>32</v>
      </c>
      <c r="Z22" s="24"/>
      <c r="AA22" s="23" t="s">
        <v>33</v>
      </c>
      <c r="AB22" s="1"/>
      <c r="AD22" s="1"/>
      <c r="AE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25.5" customHeight="1" thickBot="1">
      <c r="A23" s="1"/>
      <c r="B23" s="25" t="s">
        <v>35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  <c r="AA23" s="26"/>
      <c r="AB23" s="1"/>
      <c r="AD23" s="1"/>
      <c r="AE23" s="1"/>
      <c r="BX23" s="20"/>
      <c r="BY23" s="20"/>
      <c r="BZ23" s="20"/>
      <c r="CA23" s="20"/>
      <c r="CB23" s="20"/>
      <c r="CC23" s="20"/>
    </row>
    <row r="24" spans="1:81" ht="25.5" customHeight="1">
      <c r="A24" s="1"/>
      <c r="B24" s="29" t="s">
        <v>37</v>
      </c>
      <c r="C24" s="30">
        <v>676</v>
      </c>
      <c r="D24" s="31"/>
      <c r="E24" s="32">
        <v>548</v>
      </c>
      <c r="F24" s="31"/>
      <c r="G24" s="32">
        <v>568</v>
      </c>
      <c r="H24" s="31"/>
      <c r="I24" s="32">
        <v>433</v>
      </c>
      <c r="J24" s="31"/>
      <c r="K24" s="33">
        <v>487</v>
      </c>
      <c r="L24" s="31"/>
      <c r="M24" s="32">
        <v>512</v>
      </c>
      <c r="N24" s="31"/>
      <c r="O24" s="32">
        <v>638</v>
      </c>
      <c r="P24" s="31"/>
      <c r="Q24" s="32">
        <v>1064</v>
      </c>
      <c r="R24" s="31"/>
      <c r="S24" s="32">
        <v>604</v>
      </c>
      <c r="T24" s="31"/>
      <c r="U24" s="32">
        <v>729</v>
      </c>
      <c r="V24" s="31"/>
      <c r="W24" s="32">
        <v>873</v>
      </c>
      <c r="X24" s="31"/>
      <c r="Y24" s="32">
        <v>694</v>
      </c>
      <c r="Z24" s="31"/>
      <c r="AA24" s="30">
        <f>SUM(C24:Y24)</f>
        <v>7826</v>
      </c>
      <c r="AB24" s="20"/>
      <c r="AD24" s="1"/>
      <c r="AE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X24" s="20"/>
      <c r="BY24" s="20"/>
      <c r="BZ24" s="20"/>
      <c r="CA24" s="20"/>
      <c r="CB24" s="20"/>
      <c r="CC24" s="20"/>
    </row>
    <row r="25" spans="1:81" ht="25.5" customHeight="1">
      <c r="A25" s="1"/>
      <c r="B25" s="29" t="s">
        <v>39</v>
      </c>
      <c r="C25" s="30">
        <v>823</v>
      </c>
      <c r="D25" s="31"/>
      <c r="E25" s="32">
        <v>547</v>
      </c>
      <c r="F25" s="31"/>
      <c r="G25" s="32">
        <v>689</v>
      </c>
      <c r="H25" s="31"/>
      <c r="I25" s="32">
        <v>972</v>
      </c>
      <c r="J25" s="31"/>
      <c r="K25" s="33">
        <v>885</v>
      </c>
      <c r="L25" s="31"/>
      <c r="M25" s="32">
        <v>1026</v>
      </c>
      <c r="N25" s="31"/>
      <c r="O25" s="32">
        <v>904</v>
      </c>
      <c r="P25" s="31"/>
      <c r="Q25" s="32">
        <v>817</v>
      </c>
      <c r="R25" s="31"/>
      <c r="S25" s="32">
        <v>1065</v>
      </c>
      <c r="T25" s="31"/>
      <c r="U25" s="32">
        <v>1385</v>
      </c>
      <c r="V25" s="31"/>
      <c r="W25" s="32">
        <v>1256</v>
      </c>
      <c r="X25" s="31"/>
      <c r="Y25" s="32">
        <v>984</v>
      </c>
      <c r="Z25" s="31"/>
      <c r="AA25" s="30">
        <f>SUM(C25:Y25)</f>
        <v>11353</v>
      </c>
      <c r="AB25" s="20"/>
      <c r="AD25" s="1"/>
      <c r="AE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X25" s="20"/>
      <c r="BY25" s="20"/>
      <c r="BZ25" s="20"/>
      <c r="CA25" s="20"/>
      <c r="CB25" s="20"/>
      <c r="CC25" s="20"/>
    </row>
    <row r="26" spans="1:81" ht="25.5" customHeight="1">
      <c r="A26" s="1"/>
      <c r="B26" s="34" t="s">
        <v>41</v>
      </c>
      <c r="C26" s="35">
        <v>854</v>
      </c>
      <c r="D26" s="36"/>
      <c r="E26" s="37">
        <v>1128</v>
      </c>
      <c r="F26" s="36"/>
      <c r="G26" s="37">
        <v>1145</v>
      </c>
      <c r="H26" s="36"/>
      <c r="I26" s="37">
        <v>1144</v>
      </c>
      <c r="J26" s="36"/>
      <c r="K26" s="38">
        <v>983</v>
      </c>
      <c r="L26" s="36"/>
      <c r="M26" s="37">
        <v>1506</v>
      </c>
      <c r="N26" s="36"/>
      <c r="O26" s="37">
        <v>2034</v>
      </c>
      <c r="P26" s="36"/>
      <c r="Q26" s="37">
        <v>1281</v>
      </c>
      <c r="R26" s="36"/>
      <c r="S26" s="37">
        <v>1194</v>
      </c>
      <c r="T26" s="36"/>
      <c r="U26" s="37">
        <v>1176</v>
      </c>
      <c r="V26" s="36"/>
      <c r="W26" s="37">
        <v>1356</v>
      </c>
      <c r="X26" s="36"/>
      <c r="Y26" s="37">
        <v>1432</v>
      </c>
      <c r="Z26" s="36"/>
      <c r="AA26" s="35">
        <f>SUM(C26:Y26)</f>
        <v>15233</v>
      </c>
      <c r="AB26" s="39"/>
      <c r="AD26" s="1"/>
      <c r="AE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20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25.5" customHeight="1" thickBot="1">
      <c r="A27" s="1"/>
      <c r="B27" s="40" t="s">
        <v>42</v>
      </c>
      <c r="C27" s="41">
        <f>C26/C25</f>
        <v>1.037667071688943</v>
      </c>
      <c r="D27" s="42"/>
      <c r="E27" s="43">
        <f>IF(E26="","",(C26+E26)/(C25+E25))</f>
        <v>1.4467153284671532</v>
      </c>
      <c r="F27" s="44"/>
      <c r="G27" s="43">
        <f>IF(G26="","",SUM(C26:G26)/SUM(C25:G25))</f>
        <v>1.518698397280233</v>
      </c>
      <c r="H27" s="45"/>
      <c r="I27" s="43">
        <f>IF(I26="","",SUM(C26:I26)/SUM(C25:I25))</f>
        <v>1.4091059056417023</v>
      </c>
      <c r="J27" s="45"/>
      <c r="K27" s="46">
        <f>IF(K26="","",SUM(C26:K26)/SUM(C25:K25))</f>
        <v>1.3416751787538304</v>
      </c>
      <c r="L27" s="45"/>
      <c r="M27" s="47">
        <f>IF(M26="","",SUM(C26:M26)/SUM(C25:M25))</f>
        <v>1.367867260218535</v>
      </c>
      <c r="N27" s="45"/>
      <c r="O27" s="47">
        <f>IF(O26="","",SUM(C26:O26)/SUM(C25:O25))</f>
        <v>1.5042764283270613</v>
      </c>
      <c r="P27" s="45"/>
      <c r="Q27" s="43">
        <f>IF(Q26="","",SUM(C26:Q26)/SUM(C25:Q25))</f>
        <v>1.5120816449046977</v>
      </c>
      <c r="R27" s="45"/>
      <c r="S27" s="43">
        <f>IF(S26="","",SUM(C26:S26)/SUM(C25:S25))</f>
        <v>1.458203933747412</v>
      </c>
      <c r="T27" s="45"/>
      <c r="U27" s="43">
        <f>IF(U26="","",SUM(C26:U26)/SUM(C25:U25))</f>
        <v>1.3656315154175354</v>
      </c>
      <c r="V27" s="45"/>
      <c r="W27" s="43">
        <f>IF(W26="","",SUM(C26:W26)/SUM(C25:W25))</f>
        <v>1.330986594657151</v>
      </c>
      <c r="X27" s="45"/>
      <c r="Y27" s="43">
        <f>IF(Y26="","",SUM(C26:Y26)/SUM(C25:Y25))</f>
        <v>1.3417598872544703</v>
      </c>
      <c r="Z27" s="45"/>
      <c r="AA27" s="48">
        <f>AA26/AA25</f>
        <v>1.3417598872544703</v>
      </c>
      <c r="AB27" s="1"/>
      <c r="AC27" s="13" t="s">
        <v>43</v>
      </c>
      <c r="AD27" s="1"/>
      <c r="AE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74" ht="25.5" customHeight="1">
      <c r="A28" s="1"/>
      <c r="B28" s="1"/>
      <c r="C28" s="49" t="s">
        <v>44</v>
      </c>
      <c r="D28" s="50"/>
      <c r="E28" s="49" t="s">
        <v>45</v>
      </c>
      <c r="F28" s="50"/>
      <c r="G28" s="49" t="s">
        <v>46</v>
      </c>
      <c r="H28" s="51"/>
      <c r="I28" s="49" t="s">
        <v>44</v>
      </c>
      <c r="J28" s="50"/>
      <c r="K28" s="49" t="s">
        <v>45</v>
      </c>
      <c r="L28" s="50"/>
      <c r="M28" s="49" t="s">
        <v>46</v>
      </c>
      <c r="N28" s="51"/>
      <c r="O28" s="49" t="s">
        <v>44</v>
      </c>
      <c r="P28" s="50"/>
      <c r="Q28" s="49" t="s">
        <v>45</v>
      </c>
      <c r="R28" s="50"/>
      <c r="S28" s="49" t="s">
        <v>46</v>
      </c>
      <c r="T28" s="51"/>
      <c r="U28" s="49" t="s">
        <v>44</v>
      </c>
      <c r="V28" s="50"/>
      <c r="W28" s="49" t="s">
        <v>45</v>
      </c>
      <c r="X28" s="50"/>
      <c r="Y28" s="49" t="s">
        <v>46</v>
      </c>
      <c r="Z28" s="1"/>
      <c r="AA28" s="1"/>
      <c r="AB28" s="1"/>
      <c r="AC28" s="1" t="s">
        <v>47</v>
      </c>
      <c r="AD28" s="1"/>
      <c r="AE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25.5" customHeight="1">
      <c r="A29" s="1"/>
      <c r="B29" s="1"/>
      <c r="C29" s="52" t="s">
        <v>48</v>
      </c>
      <c r="D29" s="53"/>
      <c r="E29" s="54">
        <v>20799</v>
      </c>
      <c r="F29" s="52"/>
      <c r="G29" s="55"/>
      <c r="H29" s="53"/>
      <c r="I29" s="52" t="s">
        <v>49</v>
      </c>
      <c r="J29" s="52"/>
      <c r="K29" s="56">
        <v>17590</v>
      </c>
      <c r="L29" s="52"/>
      <c r="M29" s="55">
        <f>+K29/E34</f>
        <v>0.9146214642262895</v>
      </c>
      <c r="N29" s="52"/>
      <c r="O29" s="52" t="s">
        <v>50</v>
      </c>
      <c r="P29" s="52"/>
      <c r="Q29" s="56">
        <v>13481</v>
      </c>
      <c r="R29" s="52"/>
      <c r="S29" s="55">
        <f>+Q29/K34</f>
        <v>0.9810785241248817</v>
      </c>
      <c r="T29" s="52"/>
      <c r="U29" s="52" t="s">
        <v>51</v>
      </c>
      <c r="W29" s="56">
        <v>9342</v>
      </c>
      <c r="Y29" s="55">
        <f>+W29/Q34</f>
        <v>0.967381174277726</v>
      </c>
      <c r="Z29" s="1"/>
      <c r="AA29" s="1"/>
      <c r="AB29" s="1"/>
      <c r="AC29" s="1"/>
      <c r="AD29" s="1"/>
      <c r="AE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25.5" customHeight="1">
      <c r="A30" s="1"/>
      <c r="B30" s="1"/>
      <c r="C30" s="52" t="s">
        <v>52</v>
      </c>
      <c r="D30" s="53"/>
      <c r="E30" s="56">
        <v>21952</v>
      </c>
      <c r="F30" s="52"/>
      <c r="G30" s="55">
        <f>+E29/E30</f>
        <v>0.9474763119533528</v>
      </c>
      <c r="H30" s="53"/>
      <c r="I30" s="52" t="s">
        <v>53</v>
      </c>
      <c r="J30" s="52"/>
      <c r="K30" s="56">
        <v>16499</v>
      </c>
      <c r="L30" s="52"/>
      <c r="M30" s="55">
        <f>+K30/K29</f>
        <v>0.9379761227970438</v>
      </c>
      <c r="N30" s="52"/>
      <c r="O30" s="52" t="s">
        <v>54</v>
      </c>
      <c r="Q30" s="56">
        <v>12858</v>
      </c>
      <c r="R30" s="52"/>
      <c r="S30" s="55">
        <f>+Q30/Q29</f>
        <v>0.9537868110674282</v>
      </c>
      <c r="T30" s="52"/>
      <c r="U30" s="52" t="s">
        <v>55</v>
      </c>
      <c r="W30" s="56">
        <v>7826</v>
      </c>
      <c r="Y30" s="55">
        <f>+W30/W29</f>
        <v>0.8377221151787626</v>
      </c>
      <c r="Z30" s="1"/>
      <c r="AA30" s="1"/>
      <c r="AB30" s="1"/>
      <c r="AC30" s="1"/>
      <c r="AD30" s="1"/>
      <c r="AE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25.5" customHeight="1">
      <c r="A31" s="1"/>
      <c r="B31" s="57"/>
      <c r="C31" s="52" t="s">
        <v>56</v>
      </c>
      <c r="D31" s="53"/>
      <c r="E31" s="56">
        <v>23322</v>
      </c>
      <c r="F31" s="52"/>
      <c r="G31" s="55">
        <f>+E30/E31</f>
        <v>0.9412571820598576</v>
      </c>
      <c r="H31" s="53"/>
      <c r="I31" s="52" t="s">
        <v>57</v>
      </c>
      <c r="J31" s="52"/>
      <c r="K31" s="56">
        <v>15828</v>
      </c>
      <c r="L31" s="52"/>
      <c r="M31" s="55">
        <f>+K31/K30</f>
        <v>0.9593308685374872</v>
      </c>
      <c r="N31" s="52"/>
      <c r="O31" s="52" t="s">
        <v>58</v>
      </c>
      <c r="Q31" s="56">
        <v>13076</v>
      </c>
      <c r="S31" s="55">
        <f>+Q31/Q30</f>
        <v>1.0169544252605383</v>
      </c>
      <c r="T31" s="52"/>
      <c r="U31" s="52" t="s">
        <v>59</v>
      </c>
      <c r="W31" s="56">
        <v>11353</v>
      </c>
      <c r="Y31" s="55">
        <f>+W31/W30</f>
        <v>1.4506772297469972</v>
      </c>
      <c r="Z31" s="1"/>
      <c r="AA31" s="1"/>
      <c r="AB31" s="1"/>
      <c r="AC31" s="1"/>
      <c r="AD31" s="1"/>
      <c r="AE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25.5" customHeight="1">
      <c r="A32" s="1"/>
      <c r="C32" s="52" t="s">
        <v>60</v>
      </c>
      <c r="D32" s="52"/>
      <c r="E32" s="56">
        <v>19675</v>
      </c>
      <c r="F32" s="52"/>
      <c r="G32" s="55">
        <f>+E31/E32</f>
        <v>1.1853621346886913</v>
      </c>
      <c r="H32" s="53"/>
      <c r="I32" s="52" t="s">
        <v>61</v>
      </c>
      <c r="J32" s="52"/>
      <c r="K32" s="56">
        <v>15010</v>
      </c>
      <c r="L32" s="52"/>
      <c r="M32" s="55">
        <f>+K32/K31</f>
        <v>0.9483194339145817</v>
      </c>
      <c r="N32" s="52"/>
      <c r="O32" s="52" t="s">
        <v>62</v>
      </c>
      <c r="Q32" s="56">
        <v>11721</v>
      </c>
      <c r="S32" s="55">
        <f>+Q32/Q31</f>
        <v>0.8963750382379932</v>
      </c>
      <c r="T32" s="52"/>
      <c r="Z32" s="1"/>
      <c r="AA32" s="1"/>
      <c r="AB32" s="1"/>
      <c r="AC32" s="1"/>
      <c r="AD32" s="1"/>
      <c r="AE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25.5" customHeight="1">
      <c r="A33" s="1"/>
      <c r="C33" s="52" t="s">
        <v>63</v>
      </c>
      <c r="D33" s="52"/>
      <c r="E33" s="56">
        <v>23884</v>
      </c>
      <c r="F33" s="52"/>
      <c r="G33" s="55">
        <f>+E32/E33</f>
        <v>0.8237732373136828</v>
      </c>
      <c r="I33" s="52" t="s">
        <v>64</v>
      </c>
      <c r="J33" s="52"/>
      <c r="K33" s="56">
        <v>14322</v>
      </c>
      <c r="L33" s="52"/>
      <c r="M33" s="55">
        <f>+K33/K32</f>
        <v>0.954163890739507</v>
      </c>
      <c r="O33" s="52" t="s">
        <v>65</v>
      </c>
      <c r="Q33" s="56">
        <v>11853</v>
      </c>
      <c r="S33" s="55">
        <f>+Q33/Q32</f>
        <v>1.0112618377271563</v>
      </c>
      <c r="AB33" s="1"/>
      <c r="AC33" s="1"/>
      <c r="AD33" s="1"/>
      <c r="AE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25.5" customHeight="1">
      <c r="A34" s="1"/>
      <c r="C34" s="52" t="s">
        <v>66</v>
      </c>
      <c r="D34" s="52"/>
      <c r="E34" s="56">
        <v>19232</v>
      </c>
      <c r="F34" s="52"/>
      <c r="G34" s="55">
        <f>+E34/E33</f>
        <v>0.8052252554011053</v>
      </c>
      <c r="I34" s="52" t="s">
        <v>67</v>
      </c>
      <c r="J34" s="52"/>
      <c r="K34" s="56">
        <v>13741</v>
      </c>
      <c r="L34" s="52"/>
      <c r="M34" s="55">
        <f>+K34/K33</f>
        <v>0.9594330400782014</v>
      </c>
      <c r="O34" s="52" t="s">
        <v>68</v>
      </c>
      <c r="Q34" s="56">
        <v>9657</v>
      </c>
      <c r="S34" s="55">
        <f>+Q34/Q33</f>
        <v>0.8147304479878512</v>
      </c>
      <c r="U34" s="52"/>
      <c r="W34" s="56"/>
      <c r="Y34" s="5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25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 t="s">
        <v>69</v>
      </c>
      <c r="AG35" s="1" t="s">
        <v>70</v>
      </c>
      <c r="AH35" s="1" t="s">
        <v>71</v>
      </c>
      <c r="AI35" s="1" t="s">
        <v>72</v>
      </c>
      <c r="AJ35" s="1" t="s">
        <v>73</v>
      </c>
      <c r="AK35" s="1" t="s">
        <v>74</v>
      </c>
      <c r="AL35" s="1" t="s">
        <v>75</v>
      </c>
      <c r="AM35" s="1" t="s">
        <v>76</v>
      </c>
      <c r="AN35" s="1" t="s">
        <v>77</v>
      </c>
      <c r="AO35" s="1" t="s">
        <v>78</v>
      </c>
      <c r="AP35" s="1" t="s">
        <v>79</v>
      </c>
      <c r="AQ35" s="1" t="s">
        <v>80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5.5" customHeight="1">
      <c r="A36" s="1"/>
      <c r="B36" s="15" t="s">
        <v>81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 t="s">
        <v>82</v>
      </c>
      <c r="AF36" s="20">
        <v>727</v>
      </c>
      <c r="AG36" s="20">
        <v>776</v>
      </c>
      <c r="AH36" s="20">
        <v>719</v>
      </c>
      <c r="AI36" s="20">
        <v>613</v>
      </c>
      <c r="AJ36" s="58">
        <v>807</v>
      </c>
      <c r="AK36" s="20">
        <v>885</v>
      </c>
      <c r="AL36" s="20">
        <v>790</v>
      </c>
      <c r="AM36" s="20">
        <v>668</v>
      </c>
      <c r="AN36" s="20">
        <v>778</v>
      </c>
      <c r="AO36" s="20">
        <v>813</v>
      </c>
      <c r="AP36" s="20">
        <v>968</v>
      </c>
      <c r="AQ36" s="20">
        <v>798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5.5" customHeight="1">
      <c r="A37" s="1"/>
      <c r="B37" s="1"/>
      <c r="C37" s="1" t="s">
        <v>83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 t="s">
        <v>84</v>
      </c>
      <c r="AF37" s="20">
        <v>676</v>
      </c>
      <c r="AG37" s="20">
        <v>548</v>
      </c>
      <c r="AH37" s="20">
        <v>568</v>
      </c>
      <c r="AI37" s="20">
        <v>433</v>
      </c>
      <c r="AJ37" s="58">
        <v>487</v>
      </c>
      <c r="AK37" s="20">
        <v>512</v>
      </c>
      <c r="AL37" s="20">
        <v>638</v>
      </c>
      <c r="AM37" s="20">
        <v>1064</v>
      </c>
      <c r="AN37" s="20">
        <v>604</v>
      </c>
      <c r="AO37" s="20">
        <v>729</v>
      </c>
      <c r="AP37" s="20">
        <v>873</v>
      </c>
      <c r="AQ37" s="20">
        <v>694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25.5" customHeight="1">
      <c r="A38" s="1"/>
      <c r="B38" s="59" t="s">
        <v>85</v>
      </c>
      <c r="C38" s="60" t="s">
        <v>21</v>
      </c>
      <c r="D38" s="61"/>
      <c r="E38" s="60" t="s">
        <v>22</v>
      </c>
      <c r="F38" s="61"/>
      <c r="G38" s="60" t="s">
        <v>23</v>
      </c>
      <c r="H38" s="61"/>
      <c r="I38" s="60" t="s">
        <v>24</v>
      </c>
      <c r="J38" s="61"/>
      <c r="K38" s="60" t="s">
        <v>25</v>
      </c>
      <c r="L38" s="61"/>
      <c r="M38" s="60" t="s">
        <v>26</v>
      </c>
      <c r="N38" s="61"/>
      <c r="O38" s="60" t="s">
        <v>27</v>
      </c>
      <c r="P38" s="61"/>
      <c r="Q38" s="60" t="s">
        <v>28</v>
      </c>
      <c r="R38" s="61"/>
      <c r="S38" s="60" t="s">
        <v>29</v>
      </c>
      <c r="T38" s="61"/>
      <c r="U38" s="62" t="s">
        <v>30</v>
      </c>
      <c r="V38" s="63"/>
      <c r="W38" s="62" t="s">
        <v>31</v>
      </c>
      <c r="X38" s="63"/>
      <c r="Y38" s="62" t="s">
        <v>32</v>
      </c>
      <c r="Z38" s="61"/>
      <c r="AA38" s="60" t="s">
        <v>33</v>
      </c>
      <c r="AB38" s="1"/>
      <c r="AC38" s="1"/>
      <c r="AD38" s="1"/>
      <c r="AE38" s="1" t="s">
        <v>86</v>
      </c>
      <c r="AF38" s="20">
        <v>823</v>
      </c>
      <c r="AG38" s="20">
        <v>547</v>
      </c>
      <c r="AH38" s="20">
        <v>689</v>
      </c>
      <c r="AI38" s="20">
        <v>972</v>
      </c>
      <c r="AJ38" s="58">
        <v>885</v>
      </c>
      <c r="AK38" s="20">
        <v>1026</v>
      </c>
      <c r="AL38" s="20">
        <v>904</v>
      </c>
      <c r="AM38" s="20">
        <v>817</v>
      </c>
      <c r="AN38" s="20">
        <v>1065</v>
      </c>
      <c r="AO38" s="20">
        <v>1385</v>
      </c>
      <c r="AP38" s="20">
        <v>1256</v>
      </c>
      <c r="AQ38" s="20">
        <v>984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25.5" customHeight="1">
      <c r="A39" s="1"/>
      <c r="B39" s="64" t="s">
        <v>87</v>
      </c>
      <c r="C39" s="65">
        <v>443</v>
      </c>
      <c r="D39" s="20"/>
      <c r="E39" s="65">
        <v>572</v>
      </c>
      <c r="F39" s="20"/>
      <c r="G39" s="65">
        <v>617</v>
      </c>
      <c r="H39" s="20"/>
      <c r="I39" s="65">
        <v>600</v>
      </c>
      <c r="J39" s="20"/>
      <c r="K39" s="66">
        <v>578</v>
      </c>
      <c r="L39" s="20"/>
      <c r="M39" s="65">
        <v>815</v>
      </c>
      <c r="N39" s="20"/>
      <c r="O39" s="65">
        <v>808</v>
      </c>
      <c r="P39" s="20"/>
      <c r="Q39" s="65">
        <v>695</v>
      </c>
      <c r="R39" s="20"/>
      <c r="S39" s="65">
        <v>690</v>
      </c>
      <c r="T39" s="20"/>
      <c r="U39" s="65">
        <v>678</v>
      </c>
      <c r="V39" s="20"/>
      <c r="W39" s="65">
        <v>795</v>
      </c>
      <c r="X39" s="20"/>
      <c r="Y39" s="65">
        <v>759</v>
      </c>
      <c r="Z39" s="1"/>
      <c r="AA39" s="65">
        <f>SUM(C39:Z39)</f>
        <v>8050</v>
      </c>
      <c r="AB39" s="1"/>
      <c r="AC39" s="1"/>
      <c r="AD39" s="1"/>
      <c r="AE39" s="1" t="s">
        <v>88</v>
      </c>
      <c r="AF39" s="1">
        <v>854</v>
      </c>
      <c r="AG39" s="1">
        <v>1128</v>
      </c>
      <c r="AH39" s="1">
        <v>1145</v>
      </c>
      <c r="AI39" s="1">
        <v>1144</v>
      </c>
      <c r="AJ39" s="1">
        <v>983</v>
      </c>
      <c r="AK39" s="1">
        <v>1506</v>
      </c>
      <c r="AL39" s="1">
        <v>2034</v>
      </c>
      <c r="AM39" s="1">
        <v>1281</v>
      </c>
      <c r="AN39" s="1">
        <v>1194</v>
      </c>
      <c r="AO39" s="1">
        <v>1176</v>
      </c>
      <c r="AP39" s="1">
        <v>1356</v>
      </c>
      <c r="AQ39" s="1">
        <v>1432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3" ht="25.5" customHeight="1">
      <c r="A40" s="1"/>
      <c r="B40" s="64" t="s">
        <v>89</v>
      </c>
      <c r="C40" s="65">
        <v>357</v>
      </c>
      <c r="D40" s="20"/>
      <c r="E40" s="65">
        <v>364</v>
      </c>
      <c r="F40" s="20"/>
      <c r="G40" s="65">
        <v>439</v>
      </c>
      <c r="H40" s="20"/>
      <c r="I40" s="65">
        <v>485</v>
      </c>
      <c r="J40" s="20"/>
      <c r="K40" s="66">
        <v>371</v>
      </c>
      <c r="L40" s="20"/>
      <c r="M40" s="65">
        <v>630</v>
      </c>
      <c r="N40" s="20"/>
      <c r="O40" s="65">
        <v>1181</v>
      </c>
      <c r="P40" s="20"/>
      <c r="Q40" s="65">
        <v>343</v>
      </c>
      <c r="R40" s="20"/>
      <c r="S40" s="65">
        <v>439</v>
      </c>
      <c r="T40" s="20"/>
      <c r="U40" s="65">
        <v>446</v>
      </c>
      <c r="V40" s="20"/>
      <c r="W40" s="65">
        <v>479</v>
      </c>
      <c r="X40" s="20"/>
      <c r="Y40" s="65">
        <v>599</v>
      </c>
      <c r="Z40" s="1"/>
      <c r="AA40" s="65">
        <f>SUM(C40:Z40)</f>
        <v>6133</v>
      </c>
      <c r="AB40" s="1"/>
      <c r="AC40" s="1"/>
      <c r="AD40" s="1"/>
      <c r="AE40" s="1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25.5" customHeight="1">
      <c r="A41" s="1"/>
      <c r="B41" s="64" t="s">
        <v>90</v>
      </c>
      <c r="C41" s="65">
        <v>0</v>
      </c>
      <c r="D41" s="20"/>
      <c r="E41" s="65">
        <v>16</v>
      </c>
      <c r="F41" s="20"/>
      <c r="G41" s="67">
        <v>2</v>
      </c>
      <c r="H41" s="20"/>
      <c r="I41" s="65">
        <v>1</v>
      </c>
      <c r="J41" s="20"/>
      <c r="K41" s="66">
        <v>9</v>
      </c>
      <c r="L41" s="20"/>
      <c r="M41" s="65">
        <v>1</v>
      </c>
      <c r="N41" s="20"/>
      <c r="O41" s="65">
        <v>3</v>
      </c>
      <c r="P41" s="20"/>
      <c r="Q41" s="65">
        <v>0</v>
      </c>
      <c r="R41" s="20"/>
      <c r="S41" s="65">
        <v>3</v>
      </c>
      <c r="T41" s="20"/>
      <c r="U41" s="65">
        <v>2</v>
      </c>
      <c r="V41" s="20"/>
      <c r="W41" s="65">
        <v>3</v>
      </c>
      <c r="X41" s="20"/>
      <c r="Y41" s="65">
        <v>4</v>
      </c>
      <c r="Z41" s="1"/>
      <c r="AA41" s="65">
        <f>SUM(C41:Z41)</f>
        <v>44</v>
      </c>
      <c r="AB41" s="1"/>
      <c r="AC41" s="1"/>
      <c r="AD41" s="1"/>
      <c r="AE41" s="1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25.5" customHeight="1">
      <c r="A42" s="1"/>
      <c r="B42" s="68" t="s">
        <v>91</v>
      </c>
      <c r="C42" s="69">
        <v>54</v>
      </c>
      <c r="D42" s="32"/>
      <c r="E42" s="69">
        <v>176</v>
      </c>
      <c r="F42" s="32"/>
      <c r="G42" s="69">
        <v>87</v>
      </c>
      <c r="H42" s="32"/>
      <c r="I42" s="69">
        <v>58</v>
      </c>
      <c r="J42" s="32"/>
      <c r="K42" s="70">
        <v>25</v>
      </c>
      <c r="L42" s="32"/>
      <c r="M42" s="69">
        <v>60</v>
      </c>
      <c r="N42" s="32"/>
      <c r="O42" s="69">
        <v>42</v>
      </c>
      <c r="P42" s="32"/>
      <c r="Q42" s="69">
        <v>243</v>
      </c>
      <c r="R42" s="32"/>
      <c r="S42" s="69">
        <v>62</v>
      </c>
      <c r="T42" s="32"/>
      <c r="U42" s="69">
        <v>50</v>
      </c>
      <c r="V42" s="32"/>
      <c r="W42" s="69">
        <v>79</v>
      </c>
      <c r="X42" s="32"/>
      <c r="Y42" s="69">
        <v>70</v>
      </c>
      <c r="Z42" s="71"/>
      <c r="AA42" s="69">
        <f>SUM(C42:Z42)</f>
        <v>1006</v>
      </c>
      <c r="AB42" s="1"/>
      <c r="AC42" s="1" t="s">
        <v>92</v>
      </c>
      <c r="AD42" s="1"/>
      <c r="AE42" s="1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4" ht="25.5" customHeight="1">
      <c r="A43" s="1"/>
      <c r="B43" s="64" t="s">
        <v>93</v>
      </c>
      <c r="C43" s="65">
        <f>SUM(C39:C42)</f>
        <v>854</v>
      </c>
      <c r="D43" s="20"/>
      <c r="E43" s="65">
        <f>SUM(E39:E42)</f>
        <v>1128</v>
      </c>
      <c r="F43" s="20"/>
      <c r="G43" s="65">
        <f>SUM(G39:G42)</f>
        <v>1145</v>
      </c>
      <c r="H43" s="20"/>
      <c r="I43" s="65">
        <f>SUM(I39:I42)</f>
        <v>1144</v>
      </c>
      <c r="J43" s="20"/>
      <c r="K43" s="65">
        <f>SUM(K39:K42)</f>
        <v>983</v>
      </c>
      <c r="L43" s="20"/>
      <c r="M43" s="65">
        <f>SUM(M39:M42)</f>
        <v>1506</v>
      </c>
      <c r="N43" s="20"/>
      <c r="O43" s="65">
        <f>SUM(O39:O42)</f>
        <v>2034</v>
      </c>
      <c r="P43" s="20"/>
      <c r="Q43" s="65">
        <f>SUM(Q39:Q42)</f>
        <v>1281</v>
      </c>
      <c r="R43" s="20"/>
      <c r="S43" s="65">
        <f>SUM(S39:S42)</f>
        <v>1194</v>
      </c>
      <c r="T43" s="20"/>
      <c r="U43" s="65">
        <f>SUM(U39:U42)</f>
        <v>1176</v>
      </c>
      <c r="V43" s="20"/>
      <c r="W43" s="65">
        <f>SUM(W39:W42)</f>
        <v>1356</v>
      </c>
      <c r="X43" s="20"/>
      <c r="Y43" s="65">
        <f>SUM(Y39:Y42)</f>
        <v>1432</v>
      </c>
      <c r="Z43" s="1"/>
      <c r="AA43" s="65">
        <f>SUM(C43:Z43)</f>
        <v>15233</v>
      </c>
      <c r="AB43" s="1"/>
      <c r="AC43" s="1" t="s">
        <v>94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24" customHeight="1" thickBot="1">
      <c r="A44" s="2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 t="s">
        <v>95</v>
      </c>
      <c r="V44" s="72"/>
      <c r="W44" s="72"/>
      <c r="X44" s="72"/>
      <c r="Y44" s="72"/>
      <c r="Z44" s="72"/>
      <c r="AA44" s="72"/>
      <c r="AB44" s="21"/>
      <c r="AC44" s="2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 t="s">
        <v>96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9" customHeight="1" thickBo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 t="s">
        <v>97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24.75" customHeight="1">
      <c r="A49" s="1"/>
      <c r="B49" s="1"/>
      <c r="C49" s="7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74" ht="18.75" customHeight="1">
      <c r="A50" s="1"/>
      <c r="B50" s="74"/>
      <c r="C50" s="75"/>
      <c r="D50" s="76"/>
      <c r="E50" s="75"/>
      <c r="F50" s="76"/>
      <c r="G50" s="75"/>
      <c r="H50" s="76"/>
      <c r="I50" s="75"/>
      <c r="J50" s="76"/>
      <c r="K50" s="75"/>
      <c r="L50" s="76"/>
      <c r="M50" s="75"/>
      <c r="N50" s="76"/>
      <c r="O50" s="75"/>
      <c r="P50" s="76"/>
      <c r="Q50" s="75"/>
      <c r="R50" s="76"/>
      <c r="S50" s="75"/>
      <c r="T50" s="76"/>
      <c r="U50" s="75"/>
      <c r="V50" s="76"/>
      <c r="W50" s="75"/>
      <c r="X50" s="76"/>
      <c r="Y50" s="75"/>
      <c r="Z50" s="1"/>
      <c r="AA50" s="1"/>
      <c r="AB50" s="1"/>
      <c r="AC50" s="1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ht="18.75" customHeight="1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1"/>
      <c r="AA51" s="1"/>
      <c r="AB51" s="1"/>
      <c r="AC51" s="1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74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74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74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74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74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74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74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74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74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7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</row>
    <row r="65" spans="1:74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74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7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74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</row>
    <row r="72" spans="1:74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74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</row>
    <row r="75" spans="1:74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</row>
    <row r="76" spans="1:74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</row>
    <row r="77" spans="1:74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</row>
    <row r="78" spans="1:74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</row>
    <row r="79" spans="1:74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</row>
    <row r="80" spans="1:74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</row>
    <row r="81" spans="1:74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</row>
    <row r="82" spans="1:74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</row>
    <row r="83" spans="1:74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</row>
    <row r="84" spans="1:7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</row>
    <row r="85" spans="1:74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</row>
    <row r="86" spans="1:74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</row>
    <row r="87" spans="1:74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</row>
    <row r="88" spans="1:74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</row>
    <row r="89" spans="1:74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</row>
    <row r="90" spans="1:74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</row>
    <row r="91" spans="1:74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</row>
    <row r="92" spans="1:74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</row>
    <row r="93" spans="1:74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</row>
    <row r="94" spans="1:7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</row>
    <row r="95" spans="1:7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</row>
    <row r="96" spans="1:7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</row>
    <row r="97" spans="1:74" ht="27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</row>
    <row r="98" spans="1:74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</row>
    <row r="99" spans="1:74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</row>
    <row r="100" spans="1:74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</row>
    <row r="101" spans="1:7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</row>
    <row r="102" spans="1:7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</row>
    <row r="103" spans="1:7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</row>
    <row r="104" spans="1:7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</row>
    <row r="105" spans="1:7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</row>
    <row r="106" spans="1:7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</row>
    <row r="107" spans="1:7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</row>
    <row r="108" spans="1:7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</row>
    <row r="109" spans="1:7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</row>
    <row r="110" spans="1:74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</row>
    <row r="111" spans="1:74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</row>
    <row r="112" spans="1:74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</row>
    <row r="113" spans="1:74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</row>
    <row r="114" spans="1:7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</row>
    <row r="115" spans="1:74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</row>
    <row r="116" spans="1:74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</row>
    <row r="117" spans="1:74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</row>
    <row r="118" spans="1:74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</row>
    <row r="119" spans="1:74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</row>
    <row r="120" spans="1:74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</row>
    <row r="121" spans="1:74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</row>
    <row r="122" spans="1:74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</row>
    <row r="123" spans="1:74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</row>
    <row r="124" spans="1:7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</row>
    <row r="125" spans="1:74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</row>
    <row r="126" spans="1:74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</row>
    <row r="127" spans="1:74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</row>
    <row r="128" spans="1:74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</row>
    <row r="129" spans="1:74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</row>
    <row r="130" spans="1:74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</row>
    <row r="131" spans="1:74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</row>
    <row r="132" spans="1:74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</row>
    <row r="133" spans="1:7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</row>
    <row r="134" spans="1:7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</row>
    <row r="135" spans="1:7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</row>
    <row r="136" spans="1:7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</row>
    <row r="137" spans="1:7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</row>
    <row r="138" spans="1:7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</row>
    <row r="139" spans="1:7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</row>
    <row r="140" spans="1:7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</row>
    <row r="141" spans="1:7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</row>
    <row r="142" spans="1:7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</row>
    <row r="143" spans="1:74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</row>
    <row r="144" spans="1:74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</row>
    <row r="145" spans="1:74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</row>
    <row r="146" spans="1:74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</row>
    <row r="147" spans="1:74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</row>
    <row r="148" spans="1:74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</row>
    <row r="149" spans="1:74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</row>
    <row r="150" spans="1:74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</row>
    <row r="151" spans="1:74" ht="17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</row>
    <row r="152" spans="1:5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1:5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</row>
    <row r="154" spans="1:5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</row>
    <row r="155" spans="1:5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</row>
    <row r="156" spans="1: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</row>
    <row r="157" spans="1:5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</row>
    <row r="158" spans="1:5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</row>
    <row r="159" spans="1:5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</row>
    <row r="160" spans="1:5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</row>
    <row r="161" spans="1:5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</row>
    <row r="162" spans="1:5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</row>
    <row r="163" spans="1:5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</row>
    <row r="164" spans="1:5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</row>
    <row r="165" spans="1:5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</row>
    <row r="166" spans="1:5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</row>
    <row r="167" spans="1:5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</row>
    <row r="168" spans="1:5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</row>
    <row r="169" spans="1:5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</row>
    <row r="170" spans="1:5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</row>
    <row r="171" spans="1:5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</row>
    <row r="172" spans="1:5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</row>
    <row r="173" spans="1:5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78" t="s">
        <v>98</v>
      </c>
      <c r="AZ173" s="20"/>
      <c r="BA173" s="20"/>
      <c r="BB173" s="20"/>
      <c r="BC173" s="20"/>
      <c r="BD173" s="20"/>
    </row>
    <row r="174" spans="1:5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</row>
    <row r="175" spans="1:5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</row>
    <row r="176" spans="1:5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</row>
    <row r="177" spans="1:5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</row>
    <row r="178" spans="1:5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</row>
    <row r="179" spans="1:5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</row>
    <row r="180" spans="1:5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</row>
    <row r="181" spans="1:5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</row>
    <row r="182" spans="1:5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</row>
    <row r="183" spans="1:5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</row>
    <row r="184" spans="1:5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</row>
    <row r="185" spans="1:5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</row>
    <row r="186" spans="1:5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</row>
    <row r="187" spans="1:5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</row>
    <row r="188" spans="1:5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</row>
    <row r="189" spans="1:5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</row>
    <row r="190" spans="1:5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</row>
    <row r="191" spans="1:5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</row>
    <row r="192" spans="1:5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</row>
    <row r="193" spans="1:5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</row>
    <row r="194" spans="1:5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</row>
    <row r="195" spans="1:5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</row>
    <row r="196" spans="1:5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</row>
    <row r="197" spans="1:5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</row>
    <row r="198" spans="1:5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</row>
    <row r="199" spans="1:5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</row>
    <row r="200" spans="1:5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</row>
    <row r="201" spans="1:5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</row>
    <row r="202" spans="1:5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</row>
    <row r="203" spans="1:5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</row>
    <row r="204" spans="1:5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</row>
    <row r="205" spans="1:5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</row>
    <row r="206" spans="1:5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</row>
    <row r="207" spans="1:5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</row>
    <row r="208" spans="1:5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</row>
    <row r="209" spans="1:5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</row>
    <row r="210" spans="1:5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</row>
    <row r="211" spans="1:5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</row>
    <row r="212" spans="1:5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</row>
    <row r="213" spans="1:5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</row>
    <row r="214" spans="1:5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</row>
    <row r="215" spans="1:5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</row>
    <row r="216" spans="1:5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</row>
    <row r="217" spans="1:5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</row>
    <row r="218" spans="1:5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</row>
    <row r="219" spans="1:5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</row>
    <row r="220" spans="1:5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</row>
    <row r="221" spans="1:5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</row>
    <row r="222" spans="1:5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</row>
    <row r="223" spans="1:5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</row>
    <row r="224" spans="1:5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</row>
    <row r="225" spans="1:5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</row>
    <row r="226" spans="1:5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</row>
    <row r="227" spans="1:5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</row>
    <row r="228" spans="1:5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</row>
    <row r="229" spans="1:5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</row>
    <row r="230" spans="1:5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</row>
    <row r="231" spans="1:5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</row>
    <row r="232" spans="1:5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</row>
    <row r="233" spans="1:5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</row>
    <row r="234" spans="1:5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</row>
    <row r="235" spans="1:5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</row>
    <row r="236" spans="1:5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</row>
    <row r="237" spans="1:5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</row>
    <row r="238" spans="1:5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</row>
    <row r="239" spans="1:5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</row>
    <row r="240" spans="1:5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</row>
    <row r="241" spans="1:5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</row>
    <row r="242" spans="1:5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</row>
    <row r="243" spans="1:5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</row>
    <row r="244" spans="1:5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</row>
    <row r="245" spans="1:5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</row>
    <row r="246" spans="1:5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</row>
    <row r="247" spans="1:5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</row>
    <row r="248" spans="1:5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</row>
    <row r="249" spans="1:5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</row>
    <row r="250" spans="1:5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</row>
    <row r="251" spans="1:5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</row>
    <row r="252" spans="1:5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</row>
    <row r="253" spans="1:5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</row>
    <row r="254" spans="1:5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</row>
    <row r="255" spans="1:7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</sheetData>
  <sheetProtection/>
  <printOptions horizontalCentered="1"/>
  <pageMargins left="0.1968503937007874" right="0.1968503937007874" top="0.7874015748031497" bottom="0.1968503937007874" header="0.5118110236220472" footer="0.275590551181102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="60" zoomScalePageLayoutView="0" workbookViewId="0" topLeftCell="B1">
      <pane xSplit="1" ySplit="2" topLeftCell="C3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B1" sqref="B1"/>
    </sheetView>
  </sheetViews>
  <sheetFormatPr defaultColWidth="9.140625" defaultRowHeight="15"/>
  <cols>
    <col min="1" max="1" width="9.00390625" style="2" customWidth="1"/>
    <col min="2" max="2" width="15.8515625" style="2" customWidth="1"/>
    <col min="3" max="20" width="10.8515625" style="2" customWidth="1"/>
    <col min="21" max="21" width="13.28125" style="2" bestFit="1" customWidth="1"/>
    <col min="22" max="22" width="12.57421875" style="2" bestFit="1" customWidth="1"/>
    <col min="23" max="23" width="10.8515625" style="2" customWidth="1"/>
    <col min="24" max="24" width="10.421875" style="2" bestFit="1" customWidth="1"/>
    <col min="25" max="27" width="10.8515625" style="2" customWidth="1"/>
    <col min="28" max="16384" width="9.00390625" style="2" customWidth="1"/>
  </cols>
  <sheetData>
    <row r="1" spans="1:28" s="14" customFormat="1" ht="24" customHeight="1" thickBot="1">
      <c r="A1" s="79"/>
      <c r="B1" s="80"/>
      <c r="C1" s="81" t="s">
        <v>99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2"/>
      <c r="W1" s="80" t="s">
        <v>100</v>
      </c>
      <c r="X1" s="80"/>
      <c r="Y1" s="80"/>
      <c r="Z1" s="82"/>
      <c r="AA1" s="80" t="s">
        <v>101</v>
      </c>
      <c r="AB1" s="79"/>
    </row>
    <row r="2" spans="1:28" s="14" customFormat="1" ht="24" customHeight="1" thickBot="1">
      <c r="A2" s="79"/>
      <c r="B2" s="83" t="s">
        <v>102</v>
      </c>
      <c r="C2" s="84" t="s">
        <v>103</v>
      </c>
      <c r="D2" s="85"/>
      <c r="E2" s="86" t="s">
        <v>104</v>
      </c>
      <c r="F2" s="85"/>
      <c r="G2" s="86" t="s">
        <v>105</v>
      </c>
      <c r="H2" s="85"/>
      <c r="I2" s="86" t="s">
        <v>106</v>
      </c>
      <c r="J2" s="85"/>
      <c r="K2" s="86" t="s">
        <v>107</v>
      </c>
      <c r="L2" s="85"/>
      <c r="M2" s="86" t="s">
        <v>108</v>
      </c>
      <c r="N2" s="85"/>
      <c r="O2" s="86" t="s">
        <v>109</v>
      </c>
      <c r="P2" s="85"/>
      <c r="Q2" s="86" t="s">
        <v>110</v>
      </c>
      <c r="R2" s="85"/>
      <c r="S2" s="86" t="s">
        <v>111</v>
      </c>
      <c r="T2" s="85"/>
      <c r="U2" s="86" t="s">
        <v>112</v>
      </c>
      <c r="V2" s="85"/>
      <c r="W2" s="86" t="s">
        <v>113</v>
      </c>
      <c r="X2" s="85"/>
      <c r="Y2" s="86" t="s">
        <v>114</v>
      </c>
      <c r="Z2" s="85"/>
      <c r="AA2" s="87" t="s">
        <v>115</v>
      </c>
      <c r="AB2" s="80"/>
    </row>
    <row r="3" spans="1:28" s="14" customFormat="1" ht="24" customHeight="1">
      <c r="A3" s="79"/>
      <c r="B3" s="88"/>
      <c r="C3" s="89">
        <v>117</v>
      </c>
      <c r="D3" s="90">
        <v>117</v>
      </c>
      <c r="E3" s="91">
        <v>87</v>
      </c>
      <c r="F3" s="90">
        <v>204</v>
      </c>
      <c r="G3" s="91">
        <v>85</v>
      </c>
      <c r="H3" s="90">
        <v>289</v>
      </c>
      <c r="I3" s="91">
        <v>172</v>
      </c>
      <c r="J3" s="90">
        <v>461</v>
      </c>
      <c r="K3" s="91">
        <v>137</v>
      </c>
      <c r="L3" s="90">
        <v>598</v>
      </c>
      <c r="M3" s="91">
        <v>112</v>
      </c>
      <c r="N3" s="90">
        <v>710</v>
      </c>
      <c r="O3" s="91">
        <v>71</v>
      </c>
      <c r="P3" s="90">
        <v>781</v>
      </c>
      <c r="Q3" s="91">
        <v>139</v>
      </c>
      <c r="R3" s="90">
        <v>920</v>
      </c>
      <c r="S3" s="91">
        <v>108</v>
      </c>
      <c r="T3" s="90">
        <v>1028</v>
      </c>
      <c r="U3" s="91">
        <v>239</v>
      </c>
      <c r="V3" s="90">
        <v>1267</v>
      </c>
      <c r="W3" s="91">
        <v>75</v>
      </c>
      <c r="X3" s="90">
        <v>1342</v>
      </c>
      <c r="Y3" s="91">
        <v>146</v>
      </c>
      <c r="Z3" s="90">
        <v>1488</v>
      </c>
      <c r="AA3" s="92">
        <f>Z3</f>
        <v>1488</v>
      </c>
      <c r="AB3" s="80"/>
    </row>
    <row r="4" spans="1:28" s="14" customFormat="1" ht="24" customHeight="1">
      <c r="A4" s="79"/>
      <c r="B4" s="93" t="s">
        <v>116</v>
      </c>
      <c r="C4" s="94">
        <f>IF(('[1]４・５ページ'!E3)="","",('[1]４・５ページ'!E3))</f>
        <v>78</v>
      </c>
      <c r="D4" s="95">
        <f>C4</f>
        <v>78</v>
      </c>
      <c r="E4" s="96">
        <f>IF(('[1]４・５ページ'!G3)="","",('[1]４・５ページ'!G3))</f>
        <v>100</v>
      </c>
      <c r="F4" s="95">
        <f>IF(E4="","",E4+D4)</f>
        <v>178</v>
      </c>
      <c r="G4" s="96">
        <f>IF(('[1]４・５ページ'!I3)="","",('[1]４・５ページ'!I3))</f>
        <v>54</v>
      </c>
      <c r="H4" s="95">
        <f>IF(G4="","",G4+F4)</f>
        <v>232</v>
      </c>
      <c r="I4" s="96">
        <f>IF(('[1]４・５ページ'!K3)="","",('[1]４・５ページ'!K3))</f>
        <v>177</v>
      </c>
      <c r="J4" s="95">
        <f>IF(I4="","",I4+H4)</f>
        <v>409</v>
      </c>
      <c r="K4" s="96">
        <f>IF(('[1]４・５ページ'!M3)="","",('[1]４・５ページ'!M3))</f>
        <v>138</v>
      </c>
      <c r="L4" s="95">
        <f>IF(K4="","",K4+J4)</f>
        <v>547</v>
      </c>
      <c r="M4" s="96">
        <f>IF(('[1]４・５ページ'!O3)="","",('[1]４・５ページ'!O3))</f>
        <v>210</v>
      </c>
      <c r="N4" s="95">
        <f>IF(M4="","",M4+L4)</f>
        <v>757</v>
      </c>
      <c r="O4" s="96">
        <f>IF(('[1]４・５ページ'!Q3)="","",('[1]４・５ページ'!Q3))</f>
        <v>236</v>
      </c>
      <c r="P4" s="95">
        <f>IF(O4="","",O4+N4)</f>
        <v>993</v>
      </c>
      <c r="Q4" s="96">
        <f>IF(('[1]４・５ページ'!S3)="","",('[1]４・５ページ'!S3))</f>
        <v>169</v>
      </c>
      <c r="R4" s="95">
        <f>IF(Q4="","",Q4+P4)</f>
        <v>1162</v>
      </c>
      <c r="S4" s="96">
        <f>IF(('[1]４・５ページ'!U3)="","",('[1]４・５ページ'!U3))</f>
        <v>126</v>
      </c>
      <c r="T4" s="95">
        <f>IF(S4="","",S4+R4)</f>
        <v>1288</v>
      </c>
      <c r="U4" s="96">
        <f>IF(('[1]４・５ページ'!W3)="","",('[1]４・５ページ'!W3))</f>
        <v>107</v>
      </c>
      <c r="V4" s="95">
        <f>IF(U4="","",U4+T4)</f>
        <v>1395</v>
      </c>
      <c r="W4" s="96">
        <f>IF(('[1]４・５ページ'!Y3)="","",('[1]４・５ページ'!Y3))</f>
        <v>137</v>
      </c>
      <c r="X4" s="95">
        <f>IF(W4="","",W4+V4)</f>
        <v>1532</v>
      </c>
      <c r="Y4" s="96">
        <f>IF(('[1]４・５ページ'!AA3)="","",('[1]４・５ページ'!AA3))</f>
        <v>332</v>
      </c>
      <c r="Z4" s="95">
        <f>IF(Y4="","",Y4+X4)</f>
        <v>1864</v>
      </c>
      <c r="AA4" s="97">
        <f>MAX(D4,F4,H4,J4,L4,N4,P4,R4,T4,V4,X4,Z4)</f>
        <v>1864</v>
      </c>
      <c r="AB4" s="80"/>
    </row>
    <row r="5" spans="1:28" s="14" customFormat="1" ht="24" customHeight="1" thickBot="1">
      <c r="A5" s="79"/>
      <c r="B5" s="98"/>
      <c r="C5" s="99">
        <f>D4-D3</f>
        <v>-39</v>
      </c>
      <c r="D5" s="100">
        <f>D4/D3</f>
        <v>0.6666666666666666</v>
      </c>
      <c r="E5" s="101">
        <f>IF(E4="","",F4-F3)</f>
        <v>-26</v>
      </c>
      <c r="F5" s="100">
        <f>IF(E4="","",F4/F3)</f>
        <v>0.8725490196078431</v>
      </c>
      <c r="G5" s="101">
        <f>IF(G4="","",H4-H3)</f>
        <v>-57</v>
      </c>
      <c r="H5" s="100">
        <f>IF(G4="","",H4/H3)</f>
        <v>0.8027681660899654</v>
      </c>
      <c r="I5" s="101">
        <f>IF(I4="","",J4-J3)</f>
        <v>-52</v>
      </c>
      <c r="J5" s="100">
        <f>IF(I4="","",J4/J3)</f>
        <v>0.8872017353579176</v>
      </c>
      <c r="K5" s="101">
        <f>IF(K4="","",L4-L3)</f>
        <v>-51</v>
      </c>
      <c r="L5" s="100">
        <f>IF(K4="","",L4/L3)</f>
        <v>0.9147157190635451</v>
      </c>
      <c r="M5" s="101">
        <f>IF(M4="","",N4-N3)</f>
        <v>47</v>
      </c>
      <c r="N5" s="100">
        <f>IF(M4="","",N4/N3)</f>
        <v>1.0661971830985915</v>
      </c>
      <c r="O5" s="101">
        <f>IF(O4="","",P4-P3)</f>
        <v>212</v>
      </c>
      <c r="P5" s="100">
        <f>IF(O4="","",P4/P3)</f>
        <v>1.2714468629961588</v>
      </c>
      <c r="Q5" s="101">
        <f>IF(Q4="","",R4-R3)</f>
        <v>242</v>
      </c>
      <c r="R5" s="100">
        <f>IF(Q4="","",R4/R3)</f>
        <v>1.2630434782608695</v>
      </c>
      <c r="S5" s="101">
        <f>IF(S4="","",T4-T3)</f>
        <v>260</v>
      </c>
      <c r="T5" s="100">
        <f>IF(S4="","",T4/T3)</f>
        <v>1.2529182879377432</v>
      </c>
      <c r="U5" s="101">
        <f>IF(U4="","",V4-V3)</f>
        <v>128</v>
      </c>
      <c r="V5" s="100">
        <f>IF(U4="","",V4/V3)</f>
        <v>1.101026045777427</v>
      </c>
      <c r="W5" s="101">
        <f>IF(W4="","",X4-X3)</f>
        <v>190</v>
      </c>
      <c r="X5" s="100">
        <f>IF(W4="","",X4/X3)</f>
        <v>1.1415797317436662</v>
      </c>
      <c r="Y5" s="101">
        <f>IF(Y4="","",Z4-Z3)</f>
        <v>376</v>
      </c>
      <c r="Z5" s="100">
        <f>IF(Y4="","",Z4/Z3)</f>
        <v>1.2526881720430108</v>
      </c>
      <c r="AA5" s="102">
        <f>AA4/AA3</f>
        <v>1.2526881720430108</v>
      </c>
      <c r="AB5" s="80"/>
    </row>
    <row r="6" spans="1:28" s="14" customFormat="1" ht="24" customHeight="1">
      <c r="A6" s="79"/>
      <c r="B6" s="88"/>
      <c r="C6" s="103">
        <v>35</v>
      </c>
      <c r="D6" s="104">
        <v>35</v>
      </c>
      <c r="E6" s="105">
        <v>12</v>
      </c>
      <c r="F6" s="104">
        <v>47</v>
      </c>
      <c r="G6" s="105">
        <v>29</v>
      </c>
      <c r="H6" s="104">
        <v>76</v>
      </c>
      <c r="I6" s="105">
        <v>62</v>
      </c>
      <c r="J6" s="104">
        <v>138</v>
      </c>
      <c r="K6" s="105">
        <v>45</v>
      </c>
      <c r="L6" s="104">
        <v>183</v>
      </c>
      <c r="M6" s="105">
        <v>72</v>
      </c>
      <c r="N6" s="104">
        <v>255</v>
      </c>
      <c r="O6" s="105">
        <v>40</v>
      </c>
      <c r="P6" s="104">
        <v>295</v>
      </c>
      <c r="Q6" s="105">
        <v>59</v>
      </c>
      <c r="R6" s="104">
        <v>354</v>
      </c>
      <c r="S6" s="105">
        <v>49</v>
      </c>
      <c r="T6" s="104">
        <v>403</v>
      </c>
      <c r="U6" s="105">
        <v>50</v>
      </c>
      <c r="V6" s="104">
        <v>453</v>
      </c>
      <c r="W6" s="105">
        <v>36</v>
      </c>
      <c r="X6" s="104">
        <v>489</v>
      </c>
      <c r="Y6" s="105">
        <v>29</v>
      </c>
      <c r="Z6" s="104">
        <v>518</v>
      </c>
      <c r="AA6" s="92">
        <f>Z6</f>
        <v>518</v>
      </c>
      <c r="AB6" s="80"/>
    </row>
    <row r="7" spans="1:28" s="14" customFormat="1" ht="24" customHeight="1">
      <c r="A7" s="79"/>
      <c r="B7" s="93" t="s">
        <v>117</v>
      </c>
      <c r="C7" s="94">
        <f>'[1]４・５ページ'!E4</f>
        <v>19</v>
      </c>
      <c r="D7" s="95">
        <f>C7</f>
        <v>19</v>
      </c>
      <c r="E7" s="96">
        <f>IF(('[1]４・５ページ'!G4)="","",('[1]４・５ページ'!G4))</f>
        <v>39</v>
      </c>
      <c r="F7" s="95">
        <f>IF(E7="","",E7+D7)</f>
        <v>58</v>
      </c>
      <c r="G7" s="96">
        <f>IF(('[1]４・５ページ'!I4)="","",('[1]４・５ページ'!I4))</f>
        <v>51</v>
      </c>
      <c r="H7" s="95">
        <f>IF(G7="","",G7+F7)</f>
        <v>109</v>
      </c>
      <c r="I7" s="96">
        <f>IF(('[1]４・５ページ'!K4)="","",('[1]４・５ページ'!K4))</f>
        <v>67</v>
      </c>
      <c r="J7" s="95">
        <f>IF(I7="","",I7+H7)</f>
        <v>176</v>
      </c>
      <c r="K7" s="96">
        <f>IF(('[1]４・５ページ'!M4)="","",('[1]４・５ページ'!M4))</f>
        <v>31</v>
      </c>
      <c r="L7" s="95">
        <f>IF(K7="","",K7+J7)</f>
        <v>207</v>
      </c>
      <c r="M7" s="96">
        <f>IF(('[1]４・５ページ'!O4)="","",('[1]４・５ページ'!O4))</f>
        <v>69</v>
      </c>
      <c r="N7" s="95">
        <f>IF(M7="","",M7+L7)</f>
        <v>276</v>
      </c>
      <c r="O7" s="96">
        <f>IF(('[1]４・５ページ'!Q4)="","",('[1]４・５ページ'!Q4))</f>
        <v>87</v>
      </c>
      <c r="P7" s="95">
        <f>IF(O7="","",O7+N7)</f>
        <v>363</v>
      </c>
      <c r="Q7" s="96">
        <f>IF(('[1]４・５ページ'!S4)="","",('[1]４・５ページ'!S4))</f>
        <v>53</v>
      </c>
      <c r="R7" s="95">
        <f>IF(Q7="","",Q7+P7)</f>
        <v>416</v>
      </c>
      <c r="S7" s="96">
        <f>IF(('[1]４・５ページ'!U4)="","",('[1]４・５ページ'!U4))</f>
        <v>71</v>
      </c>
      <c r="T7" s="95">
        <f>IF(S7="","",S7+R7)</f>
        <v>487</v>
      </c>
      <c r="U7" s="96">
        <f>IF(('[1]４・５ページ'!W4)="","",('[1]４・５ページ'!W4))</f>
        <v>67</v>
      </c>
      <c r="V7" s="95">
        <f>IF(U7="","",U7+T7)</f>
        <v>554</v>
      </c>
      <c r="W7" s="96">
        <f>IF(('[1]４・５ページ'!Y4)="","",('[1]４・５ページ'!Y4))</f>
        <v>59</v>
      </c>
      <c r="X7" s="95">
        <f>IF(W7="","",W7+V7)</f>
        <v>613</v>
      </c>
      <c r="Y7" s="96">
        <f>IF(('[1]４・５ページ'!AA4)="","",('[1]４・５ページ'!AA4))</f>
        <v>76</v>
      </c>
      <c r="Z7" s="95">
        <f>IF(Y7="","",Y7+X7)</f>
        <v>689</v>
      </c>
      <c r="AA7" s="97">
        <f>MAX(D7,F7,H7,J7,L7,N7,P7,R7,T7,V7,X7,Z7)</f>
        <v>689</v>
      </c>
      <c r="AB7" s="80"/>
    </row>
    <row r="8" spans="1:28" s="14" customFormat="1" ht="24" customHeight="1" thickBot="1">
      <c r="A8" s="79"/>
      <c r="B8" s="98"/>
      <c r="C8" s="99">
        <f>D7-D6</f>
        <v>-16</v>
      </c>
      <c r="D8" s="100">
        <f>D7/D6</f>
        <v>0.5428571428571428</v>
      </c>
      <c r="E8" s="101">
        <f>IF(E7="","",F7-F6)</f>
        <v>11</v>
      </c>
      <c r="F8" s="100">
        <f>IF(E7="","",F7/F6)</f>
        <v>1.2340425531914894</v>
      </c>
      <c r="G8" s="101">
        <f>IF(G7="","",H7-H6)</f>
        <v>33</v>
      </c>
      <c r="H8" s="100">
        <f>IF(G7="","",H7/H6)</f>
        <v>1.4342105263157894</v>
      </c>
      <c r="I8" s="101">
        <f>IF(I7="","",J7-J6)</f>
        <v>38</v>
      </c>
      <c r="J8" s="100">
        <f>IF(I7="","",J7/J6)</f>
        <v>1.2753623188405796</v>
      </c>
      <c r="K8" s="101">
        <f>IF(K7="","",L7-L6)</f>
        <v>24</v>
      </c>
      <c r="L8" s="100">
        <f>IF(K7="","",L7/L6)</f>
        <v>1.1311475409836065</v>
      </c>
      <c r="M8" s="101">
        <f>IF(M7="","",N7-N6)</f>
        <v>21</v>
      </c>
      <c r="N8" s="100">
        <f>IF(M7="","",N7/N6)</f>
        <v>1.0823529411764705</v>
      </c>
      <c r="O8" s="101">
        <f>IF(O7="","",P7-P6)</f>
        <v>68</v>
      </c>
      <c r="P8" s="100">
        <f>IF(O7="","",P7/P6)</f>
        <v>1.230508474576271</v>
      </c>
      <c r="Q8" s="101">
        <f>IF(Q7="","",R7-R6)</f>
        <v>62</v>
      </c>
      <c r="R8" s="100">
        <f>IF(Q7="","",R7/R6)</f>
        <v>1.1751412429378532</v>
      </c>
      <c r="S8" s="101">
        <f>IF(S7="","",T7-T6)</f>
        <v>84</v>
      </c>
      <c r="T8" s="100">
        <f>IF(S7="","",T7/T6)</f>
        <v>1.2084367245657568</v>
      </c>
      <c r="U8" s="101">
        <f>IF(U7="","",V7-V6)</f>
        <v>101</v>
      </c>
      <c r="V8" s="100">
        <f>IF(U7="","",V7/V6)</f>
        <v>1.2229580573951435</v>
      </c>
      <c r="W8" s="101">
        <f>IF(W7="","",X7-X6)</f>
        <v>124</v>
      </c>
      <c r="X8" s="100">
        <f>IF(W7="","",X7/X6)</f>
        <v>1.2535787321063394</v>
      </c>
      <c r="Y8" s="101">
        <f>IF(Y7="","",Z7-Z6)</f>
        <v>171</v>
      </c>
      <c r="Z8" s="100">
        <f>IF(Y7="","",Z7/Z6)</f>
        <v>1.33011583011583</v>
      </c>
      <c r="AA8" s="102">
        <f>AA7/AA6</f>
        <v>1.33011583011583</v>
      </c>
      <c r="AB8" s="80"/>
    </row>
    <row r="9" spans="1:28" s="14" customFormat="1" ht="24" customHeight="1">
      <c r="A9" s="79"/>
      <c r="B9" s="88"/>
      <c r="C9" s="106">
        <v>120</v>
      </c>
      <c r="D9" s="107">
        <v>120</v>
      </c>
      <c r="E9" s="108">
        <v>99</v>
      </c>
      <c r="F9" s="107">
        <v>219</v>
      </c>
      <c r="G9" s="108">
        <v>163</v>
      </c>
      <c r="H9" s="107">
        <v>382</v>
      </c>
      <c r="I9" s="108">
        <v>178</v>
      </c>
      <c r="J9" s="107">
        <v>560</v>
      </c>
      <c r="K9" s="108">
        <v>108</v>
      </c>
      <c r="L9" s="107">
        <v>668</v>
      </c>
      <c r="M9" s="108">
        <v>147</v>
      </c>
      <c r="N9" s="107">
        <v>815</v>
      </c>
      <c r="O9" s="108">
        <v>147</v>
      </c>
      <c r="P9" s="107">
        <v>962</v>
      </c>
      <c r="Q9" s="108">
        <v>112</v>
      </c>
      <c r="R9" s="107">
        <v>1074</v>
      </c>
      <c r="S9" s="108">
        <v>214</v>
      </c>
      <c r="T9" s="107">
        <v>1288</v>
      </c>
      <c r="U9" s="108">
        <v>201</v>
      </c>
      <c r="V9" s="107">
        <v>1489</v>
      </c>
      <c r="W9" s="108">
        <v>333</v>
      </c>
      <c r="X9" s="107">
        <v>1822</v>
      </c>
      <c r="Y9" s="108">
        <v>163</v>
      </c>
      <c r="Z9" s="109">
        <v>1985</v>
      </c>
      <c r="AA9" s="110">
        <f>+Y9+W9+U9+S9+Q9+O9+M9+K9+I9+G9+E9+C9</f>
        <v>1985</v>
      </c>
      <c r="AB9" s="80"/>
    </row>
    <row r="10" spans="1:28" s="14" customFormat="1" ht="24" customHeight="1">
      <c r="A10" s="79"/>
      <c r="B10" s="93" t="s">
        <v>118</v>
      </c>
      <c r="C10" s="94">
        <f>'[1]４・５ページ'!E5</f>
        <v>192</v>
      </c>
      <c r="D10" s="95">
        <f>C10</f>
        <v>192</v>
      </c>
      <c r="E10" s="96">
        <f>IF(('[1]４・５ページ'!G5)="","",('[1]４・５ページ'!G5))</f>
        <v>256</v>
      </c>
      <c r="F10" s="95">
        <f>IF(E10="","",E10+D10)</f>
        <v>448</v>
      </c>
      <c r="G10" s="96">
        <f>IF(('[1]４・５ページ'!I5)="","",('[1]４・５ページ'!I5))</f>
        <v>250</v>
      </c>
      <c r="H10" s="95">
        <f>IF(G10="","",G10+F10)</f>
        <v>698</v>
      </c>
      <c r="I10" s="96">
        <f>IF(('[1]４・５ページ'!K5)="","",('[1]４・５ページ'!K5))</f>
        <v>214</v>
      </c>
      <c r="J10" s="95">
        <f>IF(I10="","",I10+H10)</f>
        <v>912</v>
      </c>
      <c r="K10" s="96">
        <f>IF(('[1]４・５ページ'!M5)="","",('[1]４・５ページ'!M5))</f>
        <v>148</v>
      </c>
      <c r="L10" s="95">
        <f>IF(K10="","",K10+J10)</f>
        <v>1060</v>
      </c>
      <c r="M10" s="96">
        <f>IF(('[1]４・５ページ'!O5)="","",('[1]４・５ページ'!O5))</f>
        <v>242</v>
      </c>
      <c r="N10" s="95">
        <f>IF(M10="","",M10+L10)</f>
        <v>1302</v>
      </c>
      <c r="O10" s="96">
        <f>IF(('[1]４・５ページ'!Q5)="","",('[1]４・５ページ'!Q5))</f>
        <v>229</v>
      </c>
      <c r="P10" s="95">
        <f>IF(O10="","",O10+N10)</f>
        <v>1531</v>
      </c>
      <c r="Q10" s="96">
        <f>IF(('[1]４・５ページ'!S5)="","",('[1]４・５ページ'!S5))</f>
        <v>245</v>
      </c>
      <c r="R10" s="95">
        <f>IF(Q10="","",Q10+P10)</f>
        <v>1776</v>
      </c>
      <c r="S10" s="96">
        <f>IF(('[1]４・５ページ'!U5)="","",('[1]４・５ページ'!U5))</f>
        <v>135</v>
      </c>
      <c r="T10" s="95">
        <f>IF(S10="","",S10+R10)</f>
        <v>1911</v>
      </c>
      <c r="U10" s="96">
        <f>IF(('[1]４・５ページ'!W5)="","",('[1]４・５ページ'!W5))</f>
        <v>155</v>
      </c>
      <c r="V10" s="95">
        <f>IF(U10="","",U10+T10)</f>
        <v>2066</v>
      </c>
      <c r="W10" s="96">
        <f>IF(('[1]４・５ページ'!Y5)="","",('[1]４・５ページ'!Y5))</f>
        <v>194</v>
      </c>
      <c r="X10" s="95">
        <f>IF(W10="","",W10+V10)</f>
        <v>2260</v>
      </c>
      <c r="Y10" s="96">
        <f>IF(('[1]４・５ページ'!AA5)="","",('[1]４・５ページ'!AA5))</f>
        <v>224</v>
      </c>
      <c r="Z10" s="95">
        <f>IF(Y10="","",Y10+X10)</f>
        <v>2484</v>
      </c>
      <c r="AA10" s="97">
        <f>MAX(D10,F10,H10,J10,L10,N10,P10,R10,T10,V10,X10,Z10)</f>
        <v>2484</v>
      </c>
      <c r="AB10" s="80"/>
    </row>
    <row r="11" spans="1:28" s="14" customFormat="1" ht="24" customHeight="1" thickBot="1">
      <c r="A11" s="79"/>
      <c r="B11" s="98"/>
      <c r="C11" s="99">
        <f>D10-D9</f>
        <v>72</v>
      </c>
      <c r="D11" s="100">
        <f>D10/D9</f>
        <v>1.6</v>
      </c>
      <c r="E11" s="101">
        <f>IF(E10="","",F10-F9)</f>
        <v>229</v>
      </c>
      <c r="F11" s="100">
        <f>IF(E10="","",F10/F9)</f>
        <v>2.045662100456621</v>
      </c>
      <c r="G11" s="101">
        <f>IF(G10="","",H10-H9)</f>
        <v>316</v>
      </c>
      <c r="H11" s="100">
        <f>IF(G10="","",H10/H9)</f>
        <v>1.8272251308900525</v>
      </c>
      <c r="I11" s="101">
        <f>IF(I10="","",J10-J9)</f>
        <v>352</v>
      </c>
      <c r="J11" s="100">
        <f>IF(I10="","",J10/J9)</f>
        <v>1.6285714285714286</v>
      </c>
      <c r="K11" s="101">
        <f>IF(K10="","",L10-L9)</f>
        <v>392</v>
      </c>
      <c r="L11" s="100">
        <f>IF(K10="","",L10/L9)</f>
        <v>1.5868263473053892</v>
      </c>
      <c r="M11" s="101">
        <f>IF(M10="","",N10-N9)</f>
        <v>487</v>
      </c>
      <c r="N11" s="100">
        <f>IF(M10="","",N10/N9)</f>
        <v>1.5975460122699388</v>
      </c>
      <c r="O11" s="101">
        <f>IF(O10="","",P10-P9)</f>
        <v>569</v>
      </c>
      <c r="P11" s="100">
        <f>IF(O10="","",P10/P9)</f>
        <v>1.5914760914760915</v>
      </c>
      <c r="Q11" s="101">
        <f>IF(Q10="","",R10-R9)</f>
        <v>702</v>
      </c>
      <c r="R11" s="100">
        <f>IF(Q10="","",R10/R9)</f>
        <v>1.6536312849162011</v>
      </c>
      <c r="S11" s="101">
        <f>IF(S10="","",T10-T9)</f>
        <v>623</v>
      </c>
      <c r="T11" s="100">
        <f>IF(S10="","",T10/T9)</f>
        <v>1.483695652173913</v>
      </c>
      <c r="U11" s="101">
        <f>IF(U10="","",V10-V9)</f>
        <v>577</v>
      </c>
      <c r="V11" s="100">
        <f>IF(U10="","",V10/V9)</f>
        <v>1.3875083948959033</v>
      </c>
      <c r="W11" s="101">
        <f>IF(W10="","",X10-X9)</f>
        <v>438</v>
      </c>
      <c r="X11" s="100">
        <f>IF(W10="","",X10/X9)</f>
        <v>1.2403951701427003</v>
      </c>
      <c r="Y11" s="101">
        <f>IF(Y10="","",Z10-Z9)</f>
        <v>499</v>
      </c>
      <c r="Z11" s="100">
        <f>IF(Y10="","",Z10/Z9)</f>
        <v>1.2513853904282115</v>
      </c>
      <c r="AA11" s="102">
        <f>AA10/AA9</f>
        <v>1.2513853904282115</v>
      </c>
      <c r="AB11" s="80"/>
    </row>
    <row r="12" spans="1:28" s="14" customFormat="1" ht="24" customHeight="1">
      <c r="A12" s="79"/>
      <c r="B12" s="88"/>
      <c r="C12" s="106">
        <v>268</v>
      </c>
      <c r="D12" s="107">
        <v>268</v>
      </c>
      <c r="E12" s="108">
        <v>136</v>
      </c>
      <c r="F12" s="107">
        <v>404</v>
      </c>
      <c r="G12" s="108">
        <v>146</v>
      </c>
      <c r="H12" s="107">
        <v>550</v>
      </c>
      <c r="I12" s="108">
        <v>245</v>
      </c>
      <c r="J12" s="107">
        <v>795</v>
      </c>
      <c r="K12" s="108">
        <v>239</v>
      </c>
      <c r="L12" s="107">
        <v>1034</v>
      </c>
      <c r="M12" s="108">
        <v>220</v>
      </c>
      <c r="N12" s="107">
        <v>1254</v>
      </c>
      <c r="O12" s="108">
        <v>264</v>
      </c>
      <c r="P12" s="107">
        <v>1518</v>
      </c>
      <c r="Q12" s="108">
        <v>195</v>
      </c>
      <c r="R12" s="107">
        <v>1713</v>
      </c>
      <c r="S12" s="108">
        <v>370</v>
      </c>
      <c r="T12" s="107">
        <v>2083</v>
      </c>
      <c r="U12" s="108">
        <v>365</v>
      </c>
      <c r="V12" s="107">
        <v>2448</v>
      </c>
      <c r="W12" s="108">
        <v>366</v>
      </c>
      <c r="X12" s="107">
        <v>2814</v>
      </c>
      <c r="Y12" s="108">
        <v>377</v>
      </c>
      <c r="Z12" s="109">
        <v>3191</v>
      </c>
      <c r="AA12" s="110">
        <f>+Y12+W12+U12+S12+Q12+O12+M12+K12+I12+G12+E12+C12</f>
        <v>3191</v>
      </c>
      <c r="AB12" s="80"/>
    </row>
    <row r="13" spans="1:28" s="14" customFormat="1" ht="24" customHeight="1">
      <c r="A13" s="79"/>
      <c r="B13" s="93" t="s">
        <v>119</v>
      </c>
      <c r="C13" s="94">
        <f>'[1]４・５ページ'!E6</f>
        <v>164</v>
      </c>
      <c r="D13" s="95">
        <f>C13</f>
        <v>164</v>
      </c>
      <c r="E13" s="96">
        <f>IF(('[1]４・５ページ'!G6)="","",('[1]４・５ページ'!G6))</f>
        <v>367</v>
      </c>
      <c r="F13" s="95">
        <f>IF(E13="","",E13+D13)</f>
        <v>531</v>
      </c>
      <c r="G13" s="96">
        <f>IF(('[1]４・５ページ'!I6)="","",('[1]４・５ページ'!I6))</f>
        <v>465</v>
      </c>
      <c r="H13" s="95">
        <f>IF(G13="","",G13+F13)</f>
        <v>996</v>
      </c>
      <c r="I13" s="96">
        <f>IF(('[1]４・５ページ'!K6)="","",('[1]４・５ページ'!K6))</f>
        <v>279</v>
      </c>
      <c r="J13" s="95">
        <f>IF(I13="","",I13+H13)</f>
        <v>1275</v>
      </c>
      <c r="K13" s="96">
        <f>IF(('[1]４・５ページ'!M6)="","",('[1]４・５ページ'!M6))</f>
        <v>316</v>
      </c>
      <c r="L13" s="95">
        <f>IF(K13="","",K13+J13)</f>
        <v>1591</v>
      </c>
      <c r="M13" s="96">
        <f>IF(('[1]４・５ページ'!O6)="","",('[1]４・５ページ'!O6))</f>
        <v>450</v>
      </c>
      <c r="N13" s="95">
        <f>IF(M13="","",M13+L13)</f>
        <v>2041</v>
      </c>
      <c r="O13" s="96">
        <f>IF(('[1]４・５ページ'!Q6)="","",('[1]４・５ページ'!Q6))</f>
        <v>957</v>
      </c>
      <c r="P13" s="95">
        <f>IF(O13="","",O13+N13)</f>
        <v>2998</v>
      </c>
      <c r="Q13" s="96">
        <f>IF(('[1]４・５ページ'!S6)="","",('[1]４・５ページ'!S6))</f>
        <v>388</v>
      </c>
      <c r="R13" s="95">
        <f>IF(Q13="","",Q13+P13)</f>
        <v>3386</v>
      </c>
      <c r="S13" s="96">
        <f>IF(('[1]４・５ページ'!U6)="","",('[1]４・５ページ'!U6))</f>
        <v>330</v>
      </c>
      <c r="T13" s="95">
        <f>IF(S13="","",S13+R13)</f>
        <v>3716</v>
      </c>
      <c r="U13" s="96">
        <f>IF(('[1]４・５ページ'!W6)="","",('[1]４・５ページ'!W6))</f>
        <v>302</v>
      </c>
      <c r="V13" s="95">
        <f>IF(U13="","",U13+T13)</f>
        <v>4018</v>
      </c>
      <c r="W13" s="96">
        <f>IF(('[1]４・５ページ'!Y6)="","",('[1]４・５ページ'!Y6))</f>
        <v>351</v>
      </c>
      <c r="X13" s="95">
        <f>IF(W13="","",W13+V13)</f>
        <v>4369</v>
      </c>
      <c r="Y13" s="96">
        <f>IF(('[1]４・５ページ'!AA6)="","",('[1]４・５ページ'!AA6))</f>
        <v>239</v>
      </c>
      <c r="Z13" s="95">
        <f>IF(Y13="","",Y13+X13)</f>
        <v>4608</v>
      </c>
      <c r="AA13" s="97">
        <f>MAX(D13,F13,H13,J13,L13,N13,P13,R13,T13,V13,X13,Z13)</f>
        <v>4608</v>
      </c>
      <c r="AB13" s="80"/>
    </row>
    <row r="14" spans="1:28" s="14" customFormat="1" ht="24" customHeight="1" thickBot="1">
      <c r="A14" s="79"/>
      <c r="B14" s="98"/>
      <c r="C14" s="99">
        <f>D13-D12</f>
        <v>-104</v>
      </c>
      <c r="D14" s="100">
        <f>D13/D12</f>
        <v>0.6119402985074627</v>
      </c>
      <c r="E14" s="101">
        <f>IF(E13="","",F13-F12)</f>
        <v>127</v>
      </c>
      <c r="F14" s="100">
        <f>IF(E13="","",F13/F12)</f>
        <v>1.3143564356435644</v>
      </c>
      <c r="G14" s="101">
        <f>IF(G13="","",H13-H12)</f>
        <v>446</v>
      </c>
      <c r="H14" s="100">
        <f>IF(G13="","",H13/H12)</f>
        <v>1.8109090909090908</v>
      </c>
      <c r="I14" s="101">
        <f>IF(I13="","",J13-J12)</f>
        <v>480</v>
      </c>
      <c r="J14" s="100">
        <f>IF(I13="","",J13/J12)</f>
        <v>1.6037735849056605</v>
      </c>
      <c r="K14" s="101">
        <f>IF(K13="","",L13-L12)</f>
        <v>557</v>
      </c>
      <c r="L14" s="100">
        <f>IF(K13="","",L13/L12)</f>
        <v>1.5386847195357833</v>
      </c>
      <c r="M14" s="101">
        <f>IF(M13="","",N13-N12)</f>
        <v>787</v>
      </c>
      <c r="N14" s="100">
        <f>IF(M13="","",N13/N12)</f>
        <v>1.627591706539075</v>
      </c>
      <c r="O14" s="101">
        <f>IF(O13="","",P13-P12)</f>
        <v>1480</v>
      </c>
      <c r="P14" s="100">
        <f>IF(O13="","",P13/P12)</f>
        <v>1.9749670619235837</v>
      </c>
      <c r="Q14" s="101">
        <f>IF(Q13="","",R13-R12)</f>
        <v>1673</v>
      </c>
      <c r="R14" s="100">
        <f>IF(Q13="","",R13/R12)</f>
        <v>1.9766491535318156</v>
      </c>
      <c r="S14" s="101">
        <f>IF(S13="","",T13-T12)</f>
        <v>1633</v>
      </c>
      <c r="T14" s="100">
        <f>IF(S13="","",T13/T12)</f>
        <v>1.783965434469515</v>
      </c>
      <c r="U14" s="101">
        <f>IF(U13="","",V13-V12)</f>
        <v>1570</v>
      </c>
      <c r="V14" s="100">
        <f>IF(U13="","",V13/V12)</f>
        <v>1.6413398692810457</v>
      </c>
      <c r="W14" s="101">
        <f>IF(W13="","",X13-X12)</f>
        <v>1555</v>
      </c>
      <c r="X14" s="100">
        <f>IF(W13="","",X13/X12)</f>
        <v>1.552594171997157</v>
      </c>
      <c r="Y14" s="101">
        <f>IF(Y13="","",Z13-Z12)</f>
        <v>1417</v>
      </c>
      <c r="Z14" s="100">
        <f>IF(Y13="","",Z13/Z12)</f>
        <v>1.4440614227514885</v>
      </c>
      <c r="AA14" s="102">
        <f>AA13/AA12</f>
        <v>1.4440614227514885</v>
      </c>
      <c r="AB14" s="80"/>
    </row>
    <row r="15" spans="1:28" s="14" customFormat="1" ht="24" customHeight="1">
      <c r="A15" s="79"/>
      <c r="B15" s="88"/>
      <c r="C15" s="106">
        <v>18</v>
      </c>
      <c r="D15" s="107">
        <v>18</v>
      </c>
      <c r="E15" s="108">
        <v>19</v>
      </c>
      <c r="F15" s="107">
        <v>37</v>
      </c>
      <c r="G15" s="108">
        <v>45</v>
      </c>
      <c r="H15" s="107">
        <v>82</v>
      </c>
      <c r="I15" s="108">
        <v>10</v>
      </c>
      <c r="J15" s="107">
        <v>92</v>
      </c>
      <c r="K15" s="108">
        <v>25</v>
      </c>
      <c r="L15" s="107">
        <v>117</v>
      </c>
      <c r="M15" s="108">
        <v>25</v>
      </c>
      <c r="N15" s="107">
        <v>142</v>
      </c>
      <c r="O15" s="108">
        <v>18</v>
      </c>
      <c r="P15" s="107">
        <v>160</v>
      </c>
      <c r="Q15" s="108">
        <v>25</v>
      </c>
      <c r="R15" s="107">
        <v>185</v>
      </c>
      <c r="S15" s="108">
        <v>3</v>
      </c>
      <c r="T15" s="107">
        <v>188</v>
      </c>
      <c r="U15" s="108">
        <v>40</v>
      </c>
      <c r="V15" s="107">
        <v>228</v>
      </c>
      <c r="W15" s="108">
        <v>46</v>
      </c>
      <c r="X15" s="107">
        <v>274</v>
      </c>
      <c r="Y15" s="108">
        <v>26</v>
      </c>
      <c r="Z15" s="109">
        <v>300</v>
      </c>
      <c r="AA15" s="110">
        <f>+Y15+W15+U15+S15+Q15+O15+M15+K15+I15+G15+E15+C15</f>
        <v>300</v>
      </c>
      <c r="AB15" s="80"/>
    </row>
    <row r="16" spans="1:28" s="14" customFormat="1" ht="24" customHeight="1">
      <c r="A16" s="79"/>
      <c r="B16" s="93" t="s">
        <v>120</v>
      </c>
      <c r="C16" s="94">
        <f>'[1]４・５ページ'!E7</f>
        <v>59</v>
      </c>
      <c r="D16" s="95">
        <f>C16</f>
        <v>59</v>
      </c>
      <c r="E16" s="96">
        <f>IF(('[1]４・５ページ'!G7)="","",('[1]４・５ページ'!G7))</f>
        <v>47</v>
      </c>
      <c r="F16" s="95">
        <f>IF(E16="","",E16+D16)</f>
        <v>106</v>
      </c>
      <c r="G16" s="96">
        <f>IF(('[1]４・５ページ'!I7)="","",('[1]４・５ページ'!I7))</f>
        <v>44</v>
      </c>
      <c r="H16" s="95">
        <f>IF(G16="","",G16+F16)</f>
        <v>150</v>
      </c>
      <c r="I16" s="96">
        <f>IF(('[1]４・５ページ'!K7)="","",('[1]４・５ページ'!K7))</f>
        <v>4</v>
      </c>
      <c r="J16" s="95">
        <f>IF(I16="","",I16+H16)</f>
        <v>154</v>
      </c>
      <c r="K16" s="96">
        <f>IF(('[1]４・５ページ'!M7)="","",('[1]４・５ページ'!M7))</f>
        <v>6</v>
      </c>
      <c r="L16" s="95">
        <f>IF(K16="","",K16+J16)</f>
        <v>160</v>
      </c>
      <c r="M16" s="96">
        <f>IF(('[1]４・５ページ'!O7)="","",('[1]４・５ページ'!O7))</f>
        <v>52</v>
      </c>
      <c r="N16" s="95">
        <f>IF(M16="","",M16+L16)</f>
        <v>212</v>
      </c>
      <c r="O16" s="96">
        <f>IF(('[1]４・５ページ'!Q7)="","",('[1]４・５ページ'!Q7))</f>
        <v>29</v>
      </c>
      <c r="P16" s="95">
        <f>IF(O16="","",O16+N16)</f>
        <v>241</v>
      </c>
      <c r="Q16" s="96">
        <f>IF(('[1]４・５ページ'!S7)="","",('[1]４・５ページ'!S7))</f>
        <v>16</v>
      </c>
      <c r="R16" s="95">
        <f>IF(Q16="","",Q16+P16)</f>
        <v>257</v>
      </c>
      <c r="S16" s="96">
        <f>IF(('[1]４・５ページ'!U7)="","",('[1]４・５ページ'!U7))</f>
        <v>53</v>
      </c>
      <c r="T16" s="95">
        <f>IF(S16="","",S16+R16)</f>
        <v>310</v>
      </c>
      <c r="U16" s="96">
        <f>IF(('[1]４・５ページ'!W7)="","",('[1]４・５ページ'!W7))</f>
        <v>23</v>
      </c>
      <c r="V16" s="95">
        <f>IF(U16="","",U16+T16)</f>
        <v>333</v>
      </c>
      <c r="W16" s="96">
        <f>IF(('[1]４・５ページ'!Y7)="","",('[1]４・５ページ'!Y7))</f>
        <v>62</v>
      </c>
      <c r="X16" s="95">
        <f>IF(W16="","",W16+V16)</f>
        <v>395</v>
      </c>
      <c r="Y16" s="96">
        <f>IF(('[1]４・５ページ'!AA7)="","",('[1]４・５ページ'!AA7))</f>
        <v>64</v>
      </c>
      <c r="Z16" s="95">
        <f>IF(Y16="","",Y16+X16)</f>
        <v>459</v>
      </c>
      <c r="AA16" s="97">
        <f>MAX(D16,F16,H16,J16,L16,N16,P16,R16,T16,V16,X16,Z16)</f>
        <v>459</v>
      </c>
      <c r="AB16" s="80"/>
    </row>
    <row r="17" spans="1:28" s="14" customFormat="1" ht="24" customHeight="1" thickBot="1">
      <c r="A17" s="79"/>
      <c r="B17" s="98"/>
      <c r="C17" s="99">
        <f>D16-D15</f>
        <v>41</v>
      </c>
      <c r="D17" s="100">
        <f>D16/D15</f>
        <v>3.2777777777777777</v>
      </c>
      <c r="E17" s="101">
        <f>IF(E16="","",F16-F15)</f>
        <v>69</v>
      </c>
      <c r="F17" s="100">
        <f>IF(E16="","",F16/F15)</f>
        <v>2.864864864864865</v>
      </c>
      <c r="G17" s="101">
        <f>IF(G16="","",H16-H15)</f>
        <v>68</v>
      </c>
      <c r="H17" s="100">
        <f>IF(G16="","",H16/H15)</f>
        <v>1.829268292682927</v>
      </c>
      <c r="I17" s="101">
        <f>IF(I16="","",J16-J15)</f>
        <v>62</v>
      </c>
      <c r="J17" s="100">
        <f>IF(I16="","",J16/J15)</f>
        <v>1.673913043478261</v>
      </c>
      <c r="K17" s="101">
        <f>IF(K16="","",L16-L15)</f>
        <v>43</v>
      </c>
      <c r="L17" s="100">
        <f>IF(K16="","",L16/L15)</f>
        <v>1.3675213675213675</v>
      </c>
      <c r="M17" s="101">
        <f>IF(M16="","",N16-N15)</f>
        <v>70</v>
      </c>
      <c r="N17" s="100">
        <f>IF(M16="","",N16/N15)</f>
        <v>1.4929577464788732</v>
      </c>
      <c r="O17" s="101">
        <f>IF(O16="","",P16-P15)</f>
        <v>81</v>
      </c>
      <c r="P17" s="100">
        <f>IF(O16="","",P16/P15)</f>
        <v>1.50625</v>
      </c>
      <c r="Q17" s="101">
        <f>IF(Q16="","",R16-R15)</f>
        <v>72</v>
      </c>
      <c r="R17" s="100">
        <f>IF(Q16="","",R16/R15)</f>
        <v>1.3891891891891892</v>
      </c>
      <c r="S17" s="101">
        <f>IF(S16="","",T16-T15)</f>
        <v>122</v>
      </c>
      <c r="T17" s="100">
        <f>IF(S16="","",T16/T15)</f>
        <v>1.648936170212766</v>
      </c>
      <c r="U17" s="101">
        <f>IF(U16="","",V16-V15)</f>
        <v>105</v>
      </c>
      <c r="V17" s="100">
        <f>IF(U16="","",V16/V15)</f>
        <v>1.4605263157894737</v>
      </c>
      <c r="W17" s="101">
        <f>IF(W16="","",X16-X15)</f>
        <v>121</v>
      </c>
      <c r="X17" s="100">
        <f>IF(W16="","",X16/X15)</f>
        <v>1.4416058394160585</v>
      </c>
      <c r="Y17" s="101">
        <f>IF(Y16="","",Z16-Z15)</f>
        <v>159</v>
      </c>
      <c r="Z17" s="100">
        <f>IF(Y16="","",Z16/Z15)</f>
        <v>1.53</v>
      </c>
      <c r="AA17" s="102">
        <f>AA16/AA15</f>
        <v>1.53</v>
      </c>
      <c r="AB17" s="80"/>
    </row>
    <row r="18" spans="1:28" s="14" customFormat="1" ht="24" customHeight="1">
      <c r="A18" s="79"/>
      <c r="B18" s="88"/>
      <c r="C18" s="106">
        <v>43</v>
      </c>
      <c r="D18" s="107">
        <v>43</v>
      </c>
      <c r="E18" s="108">
        <v>31</v>
      </c>
      <c r="F18" s="107">
        <v>74</v>
      </c>
      <c r="G18" s="108">
        <v>22</v>
      </c>
      <c r="H18" s="107">
        <v>96</v>
      </c>
      <c r="I18" s="108">
        <v>38</v>
      </c>
      <c r="J18" s="107">
        <v>134</v>
      </c>
      <c r="K18" s="108">
        <v>120</v>
      </c>
      <c r="L18" s="107">
        <v>254</v>
      </c>
      <c r="M18" s="108">
        <v>46</v>
      </c>
      <c r="N18" s="107">
        <v>300</v>
      </c>
      <c r="O18" s="108">
        <v>57</v>
      </c>
      <c r="P18" s="107">
        <v>357</v>
      </c>
      <c r="Q18" s="108">
        <v>48</v>
      </c>
      <c r="R18" s="107">
        <v>405</v>
      </c>
      <c r="S18" s="108">
        <v>36</v>
      </c>
      <c r="T18" s="107">
        <v>441</v>
      </c>
      <c r="U18" s="108">
        <v>67</v>
      </c>
      <c r="V18" s="107">
        <v>508</v>
      </c>
      <c r="W18" s="108">
        <v>35</v>
      </c>
      <c r="X18" s="107">
        <v>543</v>
      </c>
      <c r="Y18" s="108">
        <v>42</v>
      </c>
      <c r="Z18" s="109">
        <v>585</v>
      </c>
      <c r="AA18" s="110">
        <f>+Y18+W18+U18+S18+Q18+O18+M18+K18+I18+G18+E18+C18</f>
        <v>585</v>
      </c>
      <c r="AB18" s="80"/>
    </row>
    <row r="19" spans="1:28" s="14" customFormat="1" ht="24" customHeight="1">
      <c r="A19" s="79"/>
      <c r="B19" s="93" t="s">
        <v>121</v>
      </c>
      <c r="C19" s="111">
        <f>'[1]４・５ページ'!E8</f>
        <v>23</v>
      </c>
      <c r="D19" s="112">
        <f>C19</f>
        <v>23</v>
      </c>
      <c r="E19" s="113">
        <f>IF(('[1]４・５ページ'!G8)="","",('[1]４・５ページ'!G8))</f>
        <v>25</v>
      </c>
      <c r="F19" s="112">
        <f>IF(E19="","",E19+D19)</f>
        <v>48</v>
      </c>
      <c r="G19" s="113">
        <f>IF(('[1]４・５ページ'!I8)="","",('[1]４・５ページ'!I8))</f>
        <v>20</v>
      </c>
      <c r="H19" s="112">
        <f>IF(G19="","",G19+F19)</f>
        <v>68</v>
      </c>
      <c r="I19" s="113">
        <f>IF(('[1]４・５ページ'!K8)="","",('[1]４・５ページ'!K8))</f>
        <v>60</v>
      </c>
      <c r="J19" s="112">
        <f>IF(I19="","",I19+H19)</f>
        <v>128</v>
      </c>
      <c r="K19" s="113">
        <f>IF(('[1]４・５ページ'!M8)="","",('[1]４・５ページ'!M8))</f>
        <v>33</v>
      </c>
      <c r="L19" s="112">
        <f>IF(K19="","",K19+J19)</f>
        <v>161</v>
      </c>
      <c r="M19" s="113">
        <f>IF(('[1]４・５ページ'!O8)="","",('[1]４・５ページ'!O8))</f>
        <v>40</v>
      </c>
      <c r="N19" s="112">
        <f>IF(M19="","",M19+L19)</f>
        <v>201</v>
      </c>
      <c r="O19" s="113">
        <f>IF(('[1]４・５ページ'!Q8)="","",('[1]４・５ページ'!Q8))</f>
        <v>28</v>
      </c>
      <c r="P19" s="112">
        <f>IF(O19="","",O19+N19)</f>
        <v>229</v>
      </c>
      <c r="Q19" s="113">
        <f>IF(('[1]４・５ページ'!S8)="","",('[1]４・５ページ'!S8))</f>
        <v>44</v>
      </c>
      <c r="R19" s="112">
        <f>IF(Q19="","",Q19+P19)</f>
        <v>273</v>
      </c>
      <c r="S19" s="113">
        <f>IF(('[1]４・５ページ'!U8)="","",('[1]４・５ページ'!U8))</f>
        <v>44</v>
      </c>
      <c r="T19" s="112">
        <f>IF(S19="","",S19+R19)</f>
        <v>317</v>
      </c>
      <c r="U19" s="113">
        <f>IF(('[1]４・５ページ'!W8)="","",('[1]４・５ページ'!W8))</f>
        <v>49</v>
      </c>
      <c r="V19" s="112">
        <f>IF(U19="","",U19+T19)</f>
        <v>366</v>
      </c>
      <c r="W19" s="113">
        <f>IF(('[1]４・５ページ'!Y8)="","",('[1]４・５ページ'!Y8))</f>
        <v>44</v>
      </c>
      <c r="X19" s="112">
        <f>IF(W19="","",W19+V19)</f>
        <v>410</v>
      </c>
      <c r="Y19" s="113">
        <f>IF(('[1]４・５ページ'!AA8)="","",('[1]４・５ページ'!AA8))</f>
        <v>60</v>
      </c>
      <c r="Z19" s="112">
        <f>IF(Y19="","",Y19+X19)</f>
        <v>470</v>
      </c>
      <c r="AA19" s="97">
        <f>MAX(D19,F19,H19,J19,L19,N19,P19,R19,T19,V19,X19,Z19)</f>
        <v>470</v>
      </c>
      <c r="AB19" s="80"/>
    </row>
    <row r="20" spans="1:28" s="14" customFormat="1" ht="24" customHeight="1" thickBot="1">
      <c r="A20" s="79"/>
      <c r="B20" s="98"/>
      <c r="C20" s="114">
        <f>D19-D18</f>
        <v>-20</v>
      </c>
      <c r="D20" s="115">
        <f>D19/D18</f>
        <v>0.5348837209302325</v>
      </c>
      <c r="E20" s="116">
        <f>IF(E19="","",F19-F18)</f>
        <v>-26</v>
      </c>
      <c r="F20" s="115">
        <f>IF(E19="","",F19/F18)</f>
        <v>0.6486486486486487</v>
      </c>
      <c r="G20" s="116">
        <f>IF(G19="","",H19-H18)</f>
        <v>-28</v>
      </c>
      <c r="H20" s="115">
        <f>IF(G19="","",H19/H18)</f>
        <v>0.7083333333333334</v>
      </c>
      <c r="I20" s="116">
        <f>IF(I19="","",J19-J18)</f>
        <v>-6</v>
      </c>
      <c r="J20" s="115">
        <f>IF(I19="","",J19/J18)</f>
        <v>0.9552238805970149</v>
      </c>
      <c r="K20" s="116">
        <f>IF(K19="","",L19-L18)</f>
        <v>-93</v>
      </c>
      <c r="L20" s="115">
        <f>IF(K19="","",L19/L18)</f>
        <v>0.6338582677165354</v>
      </c>
      <c r="M20" s="116">
        <f>IF(M19="","",N19-N18)</f>
        <v>-99</v>
      </c>
      <c r="N20" s="115">
        <f>IF(M19="","",N19/N18)</f>
        <v>0.67</v>
      </c>
      <c r="O20" s="116">
        <f>IF(O19="","",P19-P18)</f>
        <v>-128</v>
      </c>
      <c r="P20" s="115">
        <f>IF(O19="","",P19/P18)</f>
        <v>0.6414565826330533</v>
      </c>
      <c r="Q20" s="116">
        <f>IF(Q19="","",R19-R18)</f>
        <v>-132</v>
      </c>
      <c r="R20" s="115">
        <f>IF(Q19="","",R19/R18)</f>
        <v>0.674074074074074</v>
      </c>
      <c r="S20" s="116">
        <f>IF(S19="","",T19-T18)</f>
        <v>-124</v>
      </c>
      <c r="T20" s="115">
        <f>IF(S19="","",T19/T18)</f>
        <v>0.7188208616780045</v>
      </c>
      <c r="U20" s="116">
        <f>IF(U19="","",V19-V18)</f>
        <v>-142</v>
      </c>
      <c r="V20" s="115">
        <f>IF(U19="","",V19/V18)</f>
        <v>0.7204724409448819</v>
      </c>
      <c r="W20" s="116">
        <f>IF(W19="","",X19-X18)</f>
        <v>-133</v>
      </c>
      <c r="X20" s="115">
        <f>IF(W19="","",X19/X18)</f>
        <v>0.7550644567219152</v>
      </c>
      <c r="Y20" s="116">
        <f>IF(Y19="","",Z19-Z18)</f>
        <v>-115</v>
      </c>
      <c r="Z20" s="115">
        <f>IF(Y19="","",Z19/Z18)</f>
        <v>0.8034188034188035</v>
      </c>
      <c r="AA20" s="117">
        <f>AA19/AA18</f>
        <v>0.8034188034188035</v>
      </c>
      <c r="AB20" s="80"/>
    </row>
    <row r="21" spans="1:28" s="14" customFormat="1" ht="24" customHeight="1">
      <c r="A21" s="79"/>
      <c r="B21" s="88"/>
      <c r="C21" s="106">
        <v>6</v>
      </c>
      <c r="D21" s="107">
        <v>6</v>
      </c>
      <c r="E21" s="108">
        <v>8</v>
      </c>
      <c r="F21" s="107">
        <v>14</v>
      </c>
      <c r="G21" s="108">
        <v>11</v>
      </c>
      <c r="H21" s="107">
        <v>25</v>
      </c>
      <c r="I21" s="108">
        <v>12</v>
      </c>
      <c r="J21" s="107">
        <v>37</v>
      </c>
      <c r="K21" s="108">
        <v>8</v>
      </c>
      <c r="L21" s="107">
        <v>45</v>
      </c>
      <c r="M21" s="108">
        <v>10</v>
      </c>
      <c r="N21" s="107">
        <v>55</v>
      </c>
      <c r="O21" s="108">
        <v>18</v>
      </c>
      <c r="P21" s="107">
        <v>73</v>
      </c>
      <c r="Q21" s="108">
        <v>12</v>
      </c>
      <c r="R21" s="107">
        <v>85</v>
      </c>
      <c r="S21" s="108">
        <v>8</v>
      </c>
      <c r="T21" s="107">
        <v>93</v>
      </c>
      <c r="U21" s="108">
        <v>12</v>
      </c>
      <c r="V21" s="107">
        <v>105</v>
      </c>
      <c r="W21" s="108">
        <v>15</v>
      </c>
      <c r="X21" s="107">
        <v>120</v>
      </c>
      <c r="Y21" s="108">
        <v>14</v>
      </c>
      <c r="Z21" s="109">
        <v>134</v>
      </c>
      <c r="AA21" s="110">
        <f>+Y21+W21+U21+S21+Q21+O21+M21+K21+I21+G21+E21+C21</f>
        <v>134</v>
      </c>
      <c r="AB21" s="80"/>
    </row>
    <row r="22" spans="1:28" s="14" customFormat="1" ht="24" customHeight="1">
      <c r="A22" s="79"/>
      <c r="B22" s="93" t="s">
        <v>122</v>
      </c>
      <c r="C22" s="94">
        <f>'[1]４・５ページ'!E9</f>
        <v>11</v>
      </c>
      <c r="D22" s="95">
        <f>C22</f>
        <v>11</v>
      </c>
      <c r="E22" s="96">
        <f>IF(('[1]４・５ページ'!G9)="","",('[1]４・５ページ'!G9))</f>
        <v>5</v>
      </c>
      <c r="F22" s="95">
        <f>IF(E22="","",E22+D22)</f>
        <v>16</v>
      </c>
      <c r="G22" s="96">
        <f>IF(('[1]４・５ページ'!I9)="","",('[1]４・５ページ'!I9))</f>
        <v>2</v>
      </c>
      <c r="H22" s="95">
        <f>IF(G22="","",G22+F22)</f>
        <v>18</v>
      </c>
      <c r="I22" s="96">
        <f>IF(('[1]４・５ページ'!K9)="","",('[1]４・５ページ'!K9))</f>
        <v>9</v>
      </c>
      <c r="J22" s="95">
        <f>IF(I22="","",I22+H22)</f>
        <v>27</v>
      </c>
      <c r="K22" s="96">
        <f>IF(('[1]４・５ページ'!M9)="","",('[1]４・５ページ'!M9))</f>
        <v>14</v>
      </c>
      <c r="L22" s="95">
        <f>IF(K22="","",K22+J22)</f>
        <v>41</v>
      </c>
      <c r="M22" s="96">
        <f>IF(('[1]４・５ページ'!O9)="","",('[1]４・５ページ'!O9))</f>
        <v>17</v>
      </c>
      <c r="N22" s="95">
        <f>IF(M22="","",M22+L22)</f>
        <v>58</v>
      </c>
      <c r="O22" s="96">
        <f>IF(('[1]４・５ページ'!Q9)="","",('[1]４・５ページ'!Q9))</f>
        <v>19</v>
      </c>
      <c r="P22" s="95">
        <f>IF(O22="","",O22+N22)</f>
        <v>77</v>
      </c>
      <c r="Q22" s="96">
        <f>IF(('[1]４・５ページ'!S9)="","",('[1]４・５ページ'!S9))</f>
        <v>29</v>
      </c>
      <c r="R22" s="95">
        <f>IF(Q22="","",Q22+P22)</f>
        <v>106</v>
      </c>
      <c r="S22" s="96">
        <f>IF(('[1]４・５ページ'!U9)="","",('[1]４・５ページ'!U9))</f>
        <v>18</v>
      </c>
      <c r="T22" s="95">
        <f>IF(S22="","",S22+R22)</f>
        <v>124</v>
      </c>
      <c r="U22" s="96">
        <f>IF(('[1]４・５ページ'!W9)="","",('[1]４・５ページ'!W9))</f>
        <v>18</v>
      </c>
      <c r="V22" s="95">
        <f>IF(U22="","",U22+T22)</f>
        <v>142</v>
      </c>
      <c r="W22" s="96">
        <f>IF(('[1]４・５ページ'!Y9)="","",('[1]４・５ページ'!Y9))</f>
        <v>10</v>
      </c>
      <c r="X22" s="95">
        <f>IF(W22="","",W22+V22)</f>
        <v>152</v>
      </c>
      <c r="Y22" s="96">
        <f>IF(('[1]４・５ページ'!AA9)="","",('[1]４・５ページ'!AA9))</f>
        <v>23</v>
      </c>
      <c r="Z22" s="95">
        <f>IF(Y22="","",Y22+X22)</f>
        <v>175</v>
      </c>
      <c r="AA22" s="97">
        <f>MAX(D22,F22,H22,J22,L22,N22,P22,R22,T22,V22,X22,Z22)</f>
        <v>175</v>
      </c>
      <c r="AB22" s="80"/>
    </row>
    <row r="23" spans="1:28" s="14" customFormat="1" ht="24" customHeight="1" thickBot="1">
      <c r="A23" s="79"/>
      <c r="B23" s="98"/>
      <c r="C23" s="99">
        <f>D22-D21</f>
        <v>5</v>
      </c>
      <c r="D23" s="100">
        <f>D22/D21</f>
        <v>1.8333333333333333</v>
      </c>
      <c r="E23" s="101">
        <f>IF(E22="","",F22-F21)</f>
        <v>2</v>
      </c>
      <c r="F23" s="100">
        <f>IF(E22="","",F22/F21)</f>
        <v>1.1428571428571428</v>
      </c>
      <c r="G23" s="101">
        <f>IF(G22="","",H22-H21)</f>
        <v>-7</v>
      </c>
      <c r="H23" s="100">
        <f>IF(G22="","",H22/H21)</f>
        <v>0.72</v>
      </c>
      <c r="I23" s="101">
        <f>IF(I22="","",J22-J21)</f>
        <v>-10</v>
      </c>
      <c r="J23" s="100">
        <f>IF(I22="","",J22/J21)</f>
        <v>0.7297297297297297</v>
      </c>
      <c r="K23" s="101">
        <f>IF(K22="","",L22-L21)</f>
        <v>-4</v>
      </c>
      <c r="L23" s="100">
        <f>IF(K22="","",L22/L21)</f>
        <v>0.9111111111111111</v>
      </c>
      <c r="M23" s="101">
        <f>IF(M22="","",N22-N21)</f>
        <v>3</v>
      </c>
      <c r="N23" s="100">
        <f>IF(M22="","",N22/N21)</f>
        <v>1.0545454545454545</v>
      </c>
      <c r="O23" s="101">
        <f>IF(O22="","",P22-P21)</f>
        <v>4</v>
      </c>
      <c r="P23" s="100">
        <f>IF(O22="","",P22/P21)</f>
        <v>1.0547945205479452</v>
      </c>
      <c r="Q23" s="101">
        <f>IF(Q22="","",R22-R21)</f>
        <v>21</v>
      </c>
      <c r="R23" s="100">
        <f>IF(Q22="","",R22/R21)</f>
        <v>1.2470588235294118</v>
      </c>
      <c r="S23" s="101">
        <f>IF(S22="","",T22-T21)</f>
        <v>31</v>
      </c>
      <c r="T23" s="100">
        <f>IF(S22="","",T22/T21)</f>
        <v>1.3333333333333333</v>
      </c>
      <c r="U23" s="101">
        <f>IF(U22="","",V22-V21)</f>
        <v>37</v>
      </c>
      <c r="V23" s="100">
        <f>IF(U22="","",V22/V21)</f>
        <v>1.3523809523809525</v>
      </c>
      <c r="W23" s="101">
        <f>IF(W22="","",X22-X21)</f>
        <v>32</v>
      </c>
      <c r="X23" s="100">
        <f>IF(W22="","",X22/X21)</f>
        <v>1.2666666666666666</v>
      </c>
      <c r="Y23" s="101">
        <f>IF(Y22="","",Z22-Z21)</f>
        <v>41</v>
      </c>
      <c r="Z23" s="100">
        <f>IF(Y22="","",Z22/Z21)</f>
        <v>1.3059701492537314</v>
      </c>
      <c r="AA23" s="102">
        <f>AA22/AA21</f>
        <v>1.3059701492537314</v>
      </c>
      <c r="AB23" s="80"/>
    </row>
    <row r="24" spans="1:28" s="14" customFormat="1" ht="24" customHeight="1">
      <c r="A24" s="79"/>
      <c r="B24" s="88"/>
      <c r="C24" s="106">
        <v>42</v>
      </c>
      <c r="D24" s="107">
        <v>42</v>
      </c>
      <c r="E24" s="108">
        <v>17</v>
      </c>
      <c r="F24" s="107">
        <v>59</v>
      </c>
      <c r="G24" s="108">
        <v>32</v>
      </c>
      <c r="H24" s="107">
        <v>91</v>
      </c>
      <c r="I24" s="108">
        <v>62</v>
      </c>
      <c r="J24" s="107">
        <v>153</v>
      </c>
      <c r="K24" s="108">
        <v>32</v>
      </c>
      <c r="L24" s="107">
        <v>185</v>
      </c>
      <c r="M24" s="108">
        <v>28</v>
      </c>
      <c r="N24" s="107">
        <v>213</v>
      </c>
      <c r="O24" s="108">
        <v>32</v>
      </c>
      <c r="P24" s="107">
        <v>245</v>
      </c>
      <c r="Q24" s="108">
        <v>50</v>
      </c>
      <c r="R24" s="107">
        <v>295</v>
      </c>
      <c r="S24" s="108">
        <v>33</v>
      </c>
      <c r="T24" s="107">
        <v>328</v>
      </c>
      <c r="U24" s="108">
        <v>115</v>
      </c>
      <c r="V24" s="107">
        <v>443</v>
      </c>
      <c r="W24" s="108">
        <v>46</v>
      </c>
      <c r="X24" s="107">
        <v>489</v>
      </c>
      <c r="Y24" s="108">
        <v>30</v>
      </c>
      <c r="Z24" s="109">
        <v>519</v>
      </c>
      <c r="AA24" s="110">
        <f>+Y24+W24+U24+S24+Q24+O24+M24+K24+I24+G24+E24+C24</f>
        <v>519</v>
      </c>
      <c r="AB24" s="80"/>
    </row>
    <row r="25" spans="1:28" s="14" customFormat="1" ht="24" customHeight="1">
      <c r="A25" s="79"/>
      <c r="B25" s="93" t="s">
        <v>123</v>
      </c>
      <c r="C25" s="94">
        <f>'[1]４・５ページ'!E10</f>
        <v>32</v>
      </c>
      <c r="D25" s="95">
        <f>C25</f>
        <v>32</v>
      </c>
      <c r="E25" s="96">
        <f>IF(('[1]４・５ページ'!G10)="","",('[1]４・５ページ'!G10))</f>
        <v>58</v>
      </c>
      <c r="F25" s="95">
        <f>IF(E25="","",E25+D25)</f>
        <v>90</v>
      </c>
      <c r="G25" s="96">
        <f>IF(('[1]４・５ページ'!I10)="","",('[1]４・５ページ'!I10))</f>
        <v>52</v>
      </c>
      <c r="H25" s="95">
        <f>IF(G25="","",G25+F25)</f>
        <v>142</v>
      </c>
      <c r="I25" s="96">
        <f>IF(('[1]４・５ページ'!K10)="","",('[1]４・５ページ'!K10))</f>
        <v>118</v>
      </c>
      <c r="J25" s="95">
        <f>IF(I25="","",I25+H25)</f>
        <v>260</v>
      </c>
      <c r="K25" s="96">
        <f>IF(('[1]４・５ページ'!M10)="","",('[1]４・５ページ'!M10))</f>
        <v>18</v>
      </c>
      <c r="L25" s="95">
        <f>IF(K25="","",K25+J25)</f>
        <v>278</v>
      </c>
      <c r="M25" s="96">
        <f>IF(('[1]４・５ページ'!O10)="","",('[1]４・５ページ'!O10))</f>
        <v>63</v>
      </c>
      <c r="N25" s="95">
        <f>IF(M25="","",M25+L25)</f>
        <v>341</v>
      </c>
      <c r="O25" s="96">
        <f>IF(('[1]４・５ページ'!Q10)="","",('[1]４・５ページ'!Q10))</f>
        <v>42</v>
      </c>
      <c r="P25" s="95">
        <f>IF(O25="","",O25+N25)</f>
        <v>383</v>
      </c>
      <c r="Q25" s="96">
        <f>IF(('[1]４・５ページ'!S10)="","",('[1]４・５ページ'!S10))</f>
        <v>30</v>
      </c>
      <c r="R25" s="95">
        <f>IF(Q25="","",Q25+P25)</f>
        <v>413</v>
      </c>
      <c r="S25" s="96">
        <f>IF(('[1]４・５ページ'!U10)="","",('[1]４・５ページ'!U10))</f>
        <v>35</v>
      </c>
      <c r="T25" s="95">
        <f>IF(S25="","",S25+R25)</f>
        <v>448</v>
      </c>
      <c r="U25" s="96">
        <f>IF(('[1]４・５ページ'!W10)="","",('[1]４・５ページ'!W10))</f>
        <v>32</v>
      </c>
      <c r="V25" s="95">
        <f>IF(U25="","",U25+T25)</f>
        <v>480</v>
      </c>
      <c r="W25" s="96">
        <f>IF(('[1]４・５ページ'!Y10)="","",('[1]４・５ページ'!Y10))</f>
        <v>71</v>
      </c>
      <c r="X25" s="95">
        <f>IF(W25="","",W25+V25)</f>
        <v>551</v>
      </c>
      <c r="Y25" s="96">
        <f>IF(('[1]４・５ページ'!AA10)="","",('[1]４・５ページ'!AA10))</f>
        <v>44</v>
      </c>
      <c r="Z25" s="95">
        <f>IF(Y25="","",Y25+X25)</f>
        <v>595</v>
      </c>
      <c r="AA25" s="97">
        <f>MAX(D25,F25,H25,J25,L25,N25,P25,R25,T25,V25,X25,Z25)</f>
        <v>595</v>
      </c>
      <c r="AB25" s="80"/>
    </row>
    <row r="26" spans="1:28" s="14" customFormat="1" ht="24" customHeight="1" thickBot="1">
      <c r="A26" s="79"/>
      <c r="B26" s="98"/>
      <c r="C26" s="99">
        <f>D25-D24</f>
        <v>-10</v>
      </c>
      <c r="D26" s="100">
        <f>D25/D24</f>
        <v>0.7619047619047619</v>
      </c>
      <c r="E26" s="101">
        <f>IF(E25="","",F25-F24)</f>
        <v>31</v>
      </c>
      <c r="F26" s="100">
        <f>IF(E25="","",F25/F24)</f>
        <v>1.5254237288135593</v>
      </c>
      <c r="G26" s="101">
        <f>IF(G25="","",H25-H24)</f>
        <v>51</v>
      </c>
      <c r="H26" s="100">
        <f>IF(G25="","",H25/H24)</f>
        <v>1.5604395604395604</v>
      </c>
      <c r="I26" s="101">
        <f>IF(I25="","",J25-J24)</f>
        <v>107</v>
      </c>
      <c r="J26" s="100">
        <f>IF(I25="","",J25/J24)</f>
        <v>1.6993464052287581</v>
      </c>
      <c r="K26" s="101">
        <f>IF(K25="","",L25-L24)</f>
        <v>93</v>
      </c>
      <c r="L26" s="100">
        <f>IF(K25="","",L25/L24)</f>
        <v>1.5027027027027027</v>
      </c>
      <c r="M26" s="101">
        <f>IF(M25="","",N25-N24)</f>
        <v>128</v>
      </c>
      <c r="N26" s="100">
        <f>IF(M25="","",N25/N24)</f>
        <v>1.6009389671361502</v>
      </c>
      <c r="O26" s="101">
        <f>IF(O25="","",P25-P24)</f>
        <v>138</v>
      </c>
      <c r="P26" s="100">
        <f>IF(O25="","",P25/P24)</f>
        <v>1.563265306122449</v>
      </c>
      <c r="Q26" s="101">
        <f>IF(Q25="","",R25-R24)</f>
        <v>118</v>
      </c>
      <c r="R26" s="100">
        <f>IF(Q25="","",R25/R24)</f>
        <v>1.4</v>
      </c>
      <c r="S26" s="101">
        <f>IF(S25="","",T25-T24)</f>
        <v>120</v>
      </c>
      <c r="T26" s="100">
        <f>IF(S25="","",T25/T24)</f>
        <v>1.3658536585365855</v>
      </c>
      <c r="U26" s="101">
        <f>IF(U25="","",V25-V24)</f>
        <v>37</v>
      </c>
      <c r="V26" s="100">
        <f>IF(U25="","",V25/V24)</f>
        <v>1.0835214446952597</v>
      </c>
      <c r="W26" s="101">
        <f>IF(W25="","",X25-X24)</f>
        <v>62</v>
      </c>
      <c r="X26" s="100">
        <f>IF(W25="","",X25/X24)</f>
        <v>1.1267893660531698</v>
      </c>
      <c r="Y26" s="101">
        <f>IF(Y25="","",Z25-Z24)</f>
        <v>76</v>
      </c>
      <c r="Z26" s="100">
        <f>IF(Y25="","",Z25/Z24)</f>
        <v>1.1464354527938343</v>
      </c>
      <c r="AA26" s="102">
        <f>AA25/AA24</f>
        <v>1.1464354527938343</v>
      </c>
      <c r="AB26" s="80"/>
    </row>
    <row r="27" spans="1:28" s="14" customFormat="1" ht="24" customHeight="1">
      <c r="A27" s="79"/>
      <c r="B27" s="88"/>
      <c r="C27" s="106">
        <v>39</v>
      </c>
      <c r="D27" s="107">
        <v>39</v>
      </c>
      <c r="E27" s="108">
        <v>12</v>
      </c>
      <c r="F27" s="107">
        <v>51</v>
      </c>
      <c r="G27" s="108">
        <v>11</v>
      </c>
      <c r="H27" s="107">
        <v>62</v>
      </c>
      <c r="I27" s="108">
        <v>37</v>
      </c>
      <c r="J27" s="107">
        <v>99</v>
      </c>
      <c r="K27" s="108">
        <v>7</v>
      </c>
      <c r="L27" s="107">
        <v>106</v>
      </c>
      <c r="M27" s="108">
        <v>22</v>
      </c>
      <c r="N27" s="107">
        <v>128</v>
      </c>
      <c r="O27" s="108">
        <v>36</v>
      </c>
      <c r="P27" s="107">
        <v>164</v>
      </c>
      <c r="Q27" s="108">
        <v>9</v>
      </c>
      <c r="R27" s="107">
        <v>173</v>
      </c>
      <c r="S27" s="108">
        <v>20</v>
      </c>
      <c r="T27" s="107">
        <v>193</v>
      </c>
      <c r="U27" s="108">
        <v>5</v>
      </c>
      <c r="V27" s="107">
        <v>198</v>
      </c>
      <c r="W27" s="108">
        <v>27</v>
      </c>
      <c r="X27" s="107">
        <v>225</v>
      </c>
      <c r="Y27" s="108">
        <v>7</v>
      </c>
      <c r="Z27" s="109">
        <v>232</v>
      </c>
      <c r="AA27" s="110">
        <f>+Y27+W27+U27+S27+Q27+O27+M27+K27+I27+G27+E27+C27</f>
        <v>232</v>
      </c>
      <c r="AB27" s="80"/>
    </row>
    <row r="28" spans="1:28" s="14" customFormat="1" ht="24" customHeight="1">
      <c r="A28" s="79"/>
      <c r="B28" s="93" t="s">
        <v>124</v>
      </c>
      <c r="C28" s="94">
        <f>'[1]４・５ページ'!E11</f>
        <v>17</v>
      </c>
      <c r="D28" s="95">
        <f>C28</f>
        <v>17</v>
      </c>
      <c r="E28" s="96">
        <f>IF(('[1]４・５ページ'!G11)="","",('[1]４・５ページ'!G11))</f>
        <v>15</v>
      </c>
      <c r="F28" s="95">
        <f>IF(E28="","",E28+D28)</f>
        <v>32</v>
      </c>
      <c r="G28" s="96">
        <f>IF(('[1]４・５ページ'!I11)="","",('[1]４・５ページ'!I11))</f>
        <v>40</v>
      </c>
      <c r="H28" s="95">
        <f>IF(G28="","",G28+F28)</f>
        <v>72</v>
      </c>
      <c r="I28" s="96">
        <f>IF(('[1]４・５ページ'!K11)="","",('[1]４・５ページ'!K11))</f>
        <v>22</v>
      </c>
      <c r="J28" s="95">
        <f>IF(I28="","",I28+H28)</f>
        <v>94</v>
      </c>
      <c r="K28" s="96">
        <f>IF(('[1]４・５ページ'!M11)="","",('[1]４・５ページ'!M11))</f>
        <v>41</v>
      </c>
      <c r="L28" s="95">
        <f>IF(K28="","",K28+J28)</f>
        <v>135</v>
      </c>
      <c r="M28" s="96">
        <f>IF(('[1]４・５ページ'!O11)="","",('[1]４・５ページ'!O11))</f>
        <v>26</v>
      </c>
      <c r="N28" s="95">
        <f>IF(M28="","",M28+L28)</f>
        <v>161</v>
      </c>
      <c r="O28" s="96">
        <f>IF(('[1]４・５ページ'!Q11)="","",('[1]４・５ページ'!Q11))</f>
        <v>42</v>
      </c>
      <c r="P28" s="95">
        <f>IF(O28="","",O28+N28)</f>
        <v>203</v>
      </c>
      <c r="Q28" s="96">
        <f>IF(('[1]４・５ページ'!S11)="","",('[1]４・５ページ'!S11))</f>
        <v>12</v>
      </c>
      <c r="R28" s="95">
        <f>IF(Q28="","",Q28+P28)</f>
        <v>215</v>
      </c>
      <c r="S28" s="96">
        <f>IF(('[1]４・５ページ'!U11)="","",('[1]４・５ページ'!U11))</f>
        <v>15</v>
      </c>
      <c r="T28" s="95">
        <f>IF(S28="","",S28+R28)</f>
        <v>230</v>
      </c>
      <c r="U28" s="96">
        <f>IF(('[1]４・５ページ'!W11)="","",('[1]４・５ページ'!W11))</f>
        <v>52</v>
      </c>
      <c r="V28" s="95">
        <f>IF(U28="","",U28+T28)</f>
        <v>282</v>
      </c>
      <c r="W28" s="96">
        <f>IF(('[1]４・５ページ'!Y11)="","",('[1]４・５ページ'!Y11))</f>
        <v>28</v>
      </c>
      <c r="X28" s="95">
        <f>IF(W28="","",W28+V28)</f>
        <v>310</v>
      </c>
      <c r="Y28" s="96">
        <f>IF(('[1]４・５ページ'!AA11)="","",('[1]４・５ページ'!AA11))</f>
        <v>45</v>
      </c>
      <c r="Z28" s="95">
        <f>IF(Y28="","",Y28+X28)</f>
        <v>355</v>
      </c>
      <c r="AA28" s="97">
        <f>MAX(D28,F28,H28,J28,L28,N28,P28,R28,T28,V28,X28,Z28)</f>
        <v>355</v>
      </c>
      <c r="AB28" s="80"/>
    </row>
    <row r="29" spans="1:28" s="14" customFormat="1" ht="24" customHeight="1" thickBot="1">
      <c r="A29" s="79"/>
      <c r="B29" s="98"/>
      <c r="C29" s="99">
        <f>D28-D27</f>
        <v>-22</v>
      </c>
      <c r="D29" s="100">
        <f>D28/D27</f>
        <v>0.4358974358974359</v>
      </c>
      <c r="E29" s="101">
        <f>IF(E28="","",F28-F27)</f>
        <v>-19</v>
      </c>
      <c r="F29" s="100">
        <f>IF(E28="","",F28/F27)</f>
        <v>0.6274509803921569</v>
      </c>
      <c r="G29" s="101">
        <f>IF(G28="","",H28-H27)</f>
        <v>10</v>
      </c>
      <c r="H29" s="100">
        <f>IF(G28="","",H28/H27)</f>
        <v>1.1612903225806452</v>
      </c>
      <c r="I29" s="101">
        <f>IF(I28="","",J28-J27)</f>
        <v>-5</v>
      </c>
      <c r="J29" s="100">
        <f>IF(I28="","",J28/J27)</f>
        <v>0.9494949494949495</v>
      </c>
      <c r="K29" s="101">
        <f>IF(K28="","",L28-L27)</f>
        <v>29</v>
      </c>
      <c r="L29" s="100">
        <f>IF(K28="","",L28/L27)</f>
        <v>1.2735849056603774</v>
      </c>
      <c r="M29" s="101">
        <f>IF(M28="","",N28-N27)</f>
        <v>33</v>
      </c>
      <c r="N29" s="100">
        <f>IF(M28="","",N28/N27)</f>
        <v>1.2578125</v>
      </c>
      <c r="O29" s="101">
        <f>IF(O28="","",P28-P27)</f>
        <v>39</v>
      </c>
      <c r="P29" s="100">
        <f>IF(O28="","",P28/P27)</f>
        <v>1.2378048780487805</v>
      </c>
      <c r="Q29" s="101">
        <f>IF(Q28="","",R28-R27)</f>
        <v>42</v>
      </c>
      <c r="R29" s="100">
        <f>IF(Q28="","",R28/R27)</f>
        <v>1.2427745664739884</v>
      </c>
      <c r="S29" s="101">
        <f>IF(S28="","",T28-T27)</f>
        <v>37</v>
      </c>
      <c r="T29" s="100">
        <f>IF(S28="","",T28/T27)</f>
        <v>1.1917098445595855</v>
      </c>
      <c r="U29" s="101">
        <f>IF(U28="","",V28-V27)</f>
        <v>84</v>
      </c>
      <c r="V29" s="100">
        <f>IF(U28="","",V28/V27)</f>
        <v>1.4242424242424243</v>
      </c>
      <c r="W29" s="101">
        <f>IF(W28="","",X28-X27)</f>
        <v>85</v>
      </c>
      <c r="X29" s="100">
        <f>IF(W28="","",X28/X27)</f>
        <v>1.3777777777777778</v>
      </c>
      <c r="Y29" s="101">
        <f>IF(Y28="","",Z28-Z27)</f>
        <v>123</v>
      </c>
      <c r="Z29" s="100">
        <f>IF(Y28="","",Z28/Z27)</f>
        <v>1.5301724137931034</v>
      </c>
      <c r="AA29" s="102">
        <f>AA28/AA27</f>
        <v>1.5301724137931034</v>
      </c>
      <c r="AB29" s="80"/>
    </row>
    <row r="30" spans="1:28" s="14" customFormat="1" ht="24" customHeight="1">
      <c r="A30" s="79"/>
      <c r="B30" s="88"/>
      <c r="C30" s="106">
        <v>3</v>
      </c>
      <c r="D30" s="107">
        <v>3</v>
      </c>
      <c r="E30" s="108">
        <v>25</v>
      </c>
      <c r="F30" s="107">
        <v>28</v>
      </c>
      <c r="G30" s="108">
        <v>6</v>
      </c>
      <c r="H30" s="107">
        <v>34</v>
      </c>
      <c r="I30" s="108">
        <v>6</v>
      </c>
      <c r="J30" s="107">
        <v>40</v>
      </c>
      <c r="K30" s="108">
        <v>11</v>
      </c>
      <c r="L30" s="107">
        <v>51</v>
      </c>
      <c r="M30" s="108">
        <v>12</v>
      </c>
      <c r="N30" s="107">
        <v>63</v>
      </c>
      <c r="O30" s="108">
        <v>6</v>
      </c>
      <c r="P30" s="107">
        <v>69</v>
      </c>
      <c r="Q30" s="108">
        <v>8</v>
      </c>
      <c r="R30" s="107">
        <v>77</v>
      </c>
      <c r="S30" s="108">
        <v>17</v>
      </c>
      <c r="T30" s="107">
        <v>94</v>
      </c>
      <c r="U30" s="108">
        <v>24</v>
      </c>
      <c r="V30" s="107">
        <v>118</v>
      </c>
      <c r="W30" s="108">
        <v>9</v>
      </c>
      <c r="X30" s="107">
        <v>127</v>
      </c>
      <c r="Y30" s="108">
        <v>49</v>
      </c>
      <c r="Z30" s="109">
        <v>176</v>
      </c>
      <c r="AA30" s="110">
        <f>+Y30+W30+U30+S30+Q30+O30+M30+K30+I30+G30+E30+C30</f>
        <v>176</v>
      </c>
      <c r="AB30" s="80"/>
    </row>
    <row r="31" spans="1:28" s="14" customFormat="1" ht="24" customHeight="1">
      <c r="A31" s="79"/>
      <c r="B31" s="93" t="s">
        <v>125</v>
      </c>
      <c r="C31" s="94">
        <f>'[1]４・５ページ'!E12</f>
        <v>14</v>
      </c>
      <c r="D31" s="95">
        <f>C31</f>
        <v>14</v>
      </c>
      <c r="E31" s="96">
        <f>IF(('[1]４・５ページ'!G12)="","",('[1]４・５ページ'!G12))</f>
        <v>2</v>
      </c>
      <c r="F31" s="95">
        <f>IF(E31="","",E31+D31)</f>
        <v>16</v>
      </c>
      <c r="G31" s="96">
        <f>IF(('[1]４・５ページ'!I12)="","",('[1]４・５ページ'!I12))</f>
        <v>13</v>
      </c>
      <c r="H31" s="95">
        <f>IF(G31="","",G31+F31)</f>
        <v>29</v>
      </c>
      <c r="I31" s="96">
        <f>IF(('[1]４・５ページ'!K12)="","",('[1]４・５ページ'!K12))</f>
        <v>18</v>
      </c>
      <c r="J31" s="95">
        <f>IF(I31="","",I31+H31)</f>
        <v>47</v>
      </c>
      <c r="K31" s="96">
        <f>IF(('[1]４・５ページ'!M12)="","",('[1]４・５ページ'!M12))</f>
        <v>8</v>
      </c>
      <c r="L31" s="95">
        <f>IF(K31="","",K31+J31)</f>
        <v>55</v>
      </c>
      <c r="M31" s="96">
        <f>IF(('[1]４・５ページ'!O12)="","",('[1]４・５ページ'!O12))</f>
        <v>14</v>
      </c>
      <c r="N31" s="95">
        <f>IF(M31="","",M31+L31)</f>
        <v>69</v>
      </c>
      <c r="O31" s="96">
        <f>IF(('[1]４・５ページ'!Q12)="","",('[1]４・５ページ'!Q12))</f>
        <v>20</v>
      </c>
      <c r="P31" s="95">
        <f>IF(O31="","",O31+N31)</f>
        <v>89</v>
      </c>
      <c r="Q31" s="96">
        <f>IF(('[1]４・５ページ'!S12)="","",('[1]４・５ページ'!S12))</f>
        <v>28</v>
      </c>
      <c r="R31" s="95">
        <f>IF(Q31="","",Q31+P31)</f>
        <v>117</v>
      </c>
      <c r="S31" s="96">
        <f>IF(('[1]４・５ページ'!U12)="","",('[1]４・５ページ'!U12))</f>
        <v>19</v>
      </c>
      <c r="T31" s="95">
        <f>IF(S31="","",S31+R31)</f>
        <v>136</v>
      </c>
      <c r="U31" s="96">
        <f>IF(('[1]４・５ページ'!W12)="","",('[1]４・５ページ'!W12))</f>
        <v>27</v>
      </c>
      <c r="V31" s="95">
        <f>IF(U31="","",U31+T31)</f>
        <v>163</v>
      </c>
      <c r="W31" s="96">
        <f>IF(('[1]４・５ページ'!Y12)="","",('[1]４・５ページ'!Y12))</f>
        <v>23</v>
      </c>
      <c r="X31" s="95">
        <f>IF(W31="","",W31+V31)</f>
        <v>186</v>
      </c>
      <c r="Y31" s="96">
        <f>IF(('[1]４・５ページ'!AA12)="","",('[1]４・５ページ'!AA12))</f>
        <v>38</v>
      </c>
      <c r="Z31" s="95">
        <f>IF(Y31="","",Y31+X31)</f>
        <v>224</v>
      </c>
      <c r="AA31" s="97">
        <f>MAX(D31,F31,H31,J31,L31,N31,P31,R31,T31,V31,X31,Z31)</f>
        <v>224</v>
      </c>
      <c r="AB31" s="80"/>
    </row>
    <row r="32" spans="1:28" s="14" customFormat="1" ht="24" customHeight="1" thickBot="1">
      <c r="A32" s="79"/>
      <c r="B32" s="98"/>
      <c r="C32" s="118">
        <f>D31-D30</f>
        <v>11</v>
      </c>
      <c r="D32" s="119">
        <f>D31/D30</f>
        <v>4.666666666666667</v>
      </c>
      <c r="E32" s="120">
        <f>IF(E31="","",F31-F30)</f>
        <v>-12</v>
      </c>
      <c r="F32" s="121">
        <f>IF(E31="","",F31/F30)</f>
        <v>0.5714285714285714</v>
      </c>
      <c r="G32" s="101">
        <f>IF(G31="","",H31-H30)</f>
        <v>-5</v>
      </c>
      <c r="H32" s="100">
        <f>IF(G31="","",H31/H30)</f>
        <v>0.8529411764705882</v>
      </c>
      <c r="I32" s="101">
        <f>IF(I31="","",J31-J30)</f>
        <v>7</v>
      </c>
      <c r="J32" s="100">
        <f>IF(I31="","",J31/J30)</f>
        <v>1.175</v>
      </c>
      <c r="K32" s="101">
        <f>IF(K31="","",L31-L30)</f>
        <v>4</v>
      </c>
      <c r="L32" s="100">
        <f>IF(K31="","",L31/L30)</f>
        <v>1.0784313725490196</v>
      </c>
      <c r="M32" s="101">
        <f>IF(M31="","",N31-N30)</f>
        <v>6</v>
      </c>
      <c r="N32" s="100">
        <f>IF(M31="","",N31/N30)</f>
        <v>1.0952380952380953</v>
      </c>
      <c r="O32" s="101">
        <f>IF(O31="","",P31-P30)</f>
        <v>20</v>
      </c>
      <c r="P32" s="100">
        <f>IF(O31="","",P31/P30)</f>
        <v>1.289855072463768</v>
      </c>
      <c r="Q32" s="101">
        <f>IF(Q31="","",R31-R30)</f>
        <v>40</v>
      </c>
      <c r="R32" s="100">
        <f>IF(Q31="","",R31/R30)</f>
        <v>1.5194805194805194</v>
      </c>
      <c r="S32" s="101">
        <f>IF(S31="","",T31-T30)</f>
        <v>42</v>
      </c>
      <c r="T32" s="100">
        <f>IF(S31="","",T31/T30)</f>
        <v>1.446808510638298</v>
      </c>
      <c r="U32" s="101">
        <f>IF(U31="","",V31-V30)</f>
        <v>45</v>
      </c>
      <c r="V32" s="100">
        <f>IF(U31="","",V31/V30)</f>
        <v>1.38135593220339</v>
      </c>
      <c r="W32" s="101">
        <f>IF(W31="","",X31-X30)</f>
        <v>59</v>
      </c>
      <c r="X32" s="100">
        <f>IF(W31="","",X31/X30)</f>
        <v>1.4645669291338583</v>
      </c>
      <c r="Y32" s="101">
        <f>IF(Y31="","",Z31-Z30)</f>
        <v>48</v>
      </c>
      <c r="Z32" s="100">
        <f>IF(Y31="","",Z31/Z30)</f>
        <v>1.2727272727272727</v>
      </c>
      <c r="AA32" s="102">
        <f>AA31/AA30</f>
        <v>1.2727272727272727</v>
      </c>
      <c r="AB32" s="80"/>
    </row>
    <row r="33" spans="1:28" s="14" customFormat="1" ht="24" customHeight="1">
      <c r="A33" s="79"/>
      <c r="B33" s="88"/>
      <c r="C33" s="122">
        <v>19</v>
      </c>
      <c r="D33" s="123">
        <v>19</v>
      </c>
      <c r="E33" s="124">
        <v>23</v>
      </c>
      <c r="F33" s="125">
        <v>42</v>
      </c>
      <c r="G33" s="124">
        <v>14</v>
      </c>
      <c r="H33" s="123">
        <v>56</v>
      </c>
      <c r="I33" s="124">
        <v>34</v>
      </c>
      <c r="J33" s="123">
        <v>90</v>
      </c>
      <c r="K33" s="124">
        <v>18</v>
      </c>
      <c r="L33" s="123">
        <v>108</v>
      </c>
      <c r="M33" s="124">
        <v>194</v>
      </c>
      <c r="N33" s="123">
        <v>302</v>
      </c>
      <c r="O33" s="124">
        <v>21</v>
      </c>
      <c r="P33" s="123">
        <v>323</v>
      </c>
      <c r="Q33" s="124">
        <v>38</v>
      </c>
      <c r="R33" s="123">
        <v>361</v>
      </c>
      <c r="S33" s="124">
        <v>41</v>
      </c>
      <c r="T33" s="123">
        <v>402</v>
      </c>
      <c r="U33" s="124">
        <v>75</v>
      </c>
      <c r="V33" s="123">
        <v>477</v>
      </c>
      <c r="W33" s="124">
        <v>72</v>
      </c>
      <c r="X33" s="123">
        <v>549</v>
      </c>
      <c r="Y33" s="124">
        <v>21</v>
      </c>
      <c r="Z33" s="125">
        <v>570</v>
      </c>
      <c r="AA33" s="110">
        <f>+Y33+W33+U33+S33+Q33+O33+M33+K33+I33+G33+E33+C33</f>
        <v>570</v>
      </c>
      <c r="AB33" s="80"/>
    </row>
    <row r="34" spans="1:28" s="14" customFormat="1" ht="24" customHeight="1">
      <c r="A34" s="79"/>
      <c r="B34" s="93" t="s">
        <v>126</v>
      </c>
      <c r="C34" s="126">
        <f>'[1]４・５ページ'!E13</f>
        <v>63</v>
      </c>
      <c r="D34" s="95">
        <f>C34</f>
        <v>63</v>
      </c>
      <c r="E34" s="96">
        <f>IF(('[1]４・５ページ'!G13)="","",('[1]４・５ページ'!G13))</f>
        <v>77</v>
      </c>
      <c r="F34" s="127">
        <f>IF(E34="","",E34+D34)</f>
        <v>140</v>
      </c>
      <c r="G34" s="96">
        <f>IF(('[1]４・５ページ'!I13)="","",('[1]４・５ページ'!I13))</f>
        <v>32</v>
      </c>
      <c r="H34" s="95">
        <f>IF(G34="","",G34+F34)</f>
        <v>172</v>
      </c>
      <c r="I34" s="96">
        <f>IF(('[1]４・５ページ'!K13)="","",('[1]４・５ページ'!K13))</f>
        <v>53</v>
      </c>
      <c r="J34" s="95">
        <f>IF(I34="","",I34+H34)</f>
        <v>225</v>
      </c>
      <c r="K34" s="96">
        <f>IF(('[1]４・５ページ'!M13)="","",('[1]４・５ページ'!M13))</f>
        <v>30</v>
      </c>
      <c r="L34" s="95">
        <f>IF(K34="","",K34+J34)</f>
        <v>255</v>
      </c>
      <c r="M34" s="96">
        <f>IF(('[1]４・５ページ'!O13)="","",('[1]４・５ページ'!O13))</f>
        <v>71</v>
      </c>
      <c r="N34" s="95">
        <f>IF(M34="","",M34+L34)</f>
        <v>326</v>
      </c>
      <c r="O34" s="96">
        <f>IF(('[1]４・５ページ'!Q13)="","",('[1]４・５ページ'!Q13))</f>
        <v>122</v>
      </c>
      <c r="P34" s="95">
        <f>IF(O34="","",O34+N34)</f>
        <v>448</v>
      </c>
      <c r="Q34" s="96">
        <f>IF(('[1]４・５ページ'!S13)="","",('[1]４・５ページ'!S13))</f>
        <v>115</v>
      </c>
      <c r="R34" s="95">
        <f>IF(Q34="","",Q34+P34)</f>
        <v>563</v>
      </c>
      <c r="S34" s="96">
        <f>IF(('[1]４・５ページ'!U13)="","",('[1]４・５ページ'!U13))</f>
        <v>129</v>
      </c>
      <c r="T34" s="95">
        <f>IF(S34="","",S34+R34)</f>
        <v>692</v>
      </c>
      <c r="U34" s="96">
        <f>IF(('[1]４・５ページ'!W13)="","",('[1]４・５ページ'!W13))</f>
        <v>87</v>
      </c>
      <c r="V34" s="95">
        <f>IF(U34="","",U34+T34)</f>
        <v>779</v>
      </c>
      <c r="W34" s="96">
        <f>IF(('[1]４・５ページ'!Y13)="","",('[1]４・５ページ'!Y13))</f>
        <v>77</v>
      </c>
      <c r="X34" s="95">
        <f>IF(W34="","",W34+V34)</f>
        <v>856</v>
      </c>
      <c r="Y34" s="96">
        <f>IF(('[1]４・５ページ'!AA13)="","",('[1]４・５ページ'!AA13))</f>
        <v>93</v>
      </c>
      <c r="Z34" s="95">
        <f>IF(Y34="","",Y34+X34)</f>
        <v>949</v>
      </c>
      <c r="AA34" s="97">
        <f>MAX(D34,F34,H34,J34,L34,N34,P34,R34,T34,V34,X34,Z34)</f>
        <v>949</v>
      </c>
      <c r="AB34" s="80"/>
    </row>
    <row r="35" spans="1:28" s="14" customFormat="1" ht="24" customHeight="1" thickBot="1">
      <c r="A35" s="79"/>
      <c r="B35" s="98"/>
      <c r="C35" s="128">
        <f>D34-D33</f>
        <v>44</v>
      </c>
      <c r="D35" s="100">
        <f>D34/D33</f>
        <v>3.3157894736842106</v>
      </c>
      <c r="E35" s="101">
        <f>IF(E34="","",F34-F33)</f>
        <v>98</v>
      </c>
      <c r="F35" s="129">
        <f>IF(E34="","",F34/F33)</f>
        <v>3.3333333333333335</v>
      </c>
      <c r="G35" s="101">
        <f>IF(G34="","",H34-H33)</f>
        <v>116</v>
      </c>
      <c r="H35" s="100">
        <f>IF(G34="","",H34/H33)</f>
        <v>3.0714285714285716</v>
      </c>
      <c r="I35" s="101">
        <f>IF(I34="","",J34-J33)</f>
        <v>135</v>
      </c>
      <c r="J35" s="100">
        <f>IF(I34="","",J34/J33)</f>
        <v>2.5</v>
      </c>
      <c r="K35" s="101">
        <f>IF(K34="","",L34-L33)</f>
        <v>147</v>
      </c>
      <c r="L35" s="100">
        <f>IF(K34="","",L34/L33)</f>
        <v>2.361111111111111</v>
      </c>
      <c r="M35" s="101">
        <f>IF(M34="","",N34-N33)</f>
        <v>24</v>
      </c>
      <c r="N35" s="100">
        <f>IF(M34="","",N34/N33)</f>
        <v>1.0794701986754967</v>
      </c>
      <c r="O35" s="101">
        <f>IF(O34="","",P34-P33)</f>
        <v>125</v>
      </c>
      <c r="P35" s="100">
        <f>IF(O34="","",P34/P33)</f>
        <v>1.3869969040247678</v>
      </c>
      <c r="Q35" s="101">
        <f>IF(Q34="","",R34-R33)</f>
        <v>202</v>
      </c>
      <c r="R35" s="100">
        <f>IF(Q34="","",R34/R33)</f>
        <v>1.559556786703601</v>
      </c>
      <c r="S35" s="101">
        <f>IF(S34="","",T34-T33)</f>
        <v>290</v>
      </c>
      <c r="T35" s="100">
        <f>IF(S34="","",T34/T33)</f>
        <v>1.7213930348258706</v>
      </c>
      <c r="U35" s="101">
        <f>IF(U34="","",V34-V33)</f>
        <v>302</v>
      </c>
      <c r="V35" s="100">
        <f>IF(U34="","",V34/V33)</f>
        <v>1.6331236897274632</v>
      </c>
      <c r="W35" s="101">
        <f>IF(W34="","",X34-X33)</f>
        <v>307</v>
      </c>
      <c r="X35" s="100">
        <f>IF(W34="","",X34/X33)</f>
        <v>1.5591985428051003</v>
      </c>
      <c r="Y35" s="101">
        <f>IF(Y34="","",Z34-Z33)</f>
        <v>379</v>
      </c>
      <c r="Z35" s="100">
        <f>IF(Y34="","",Z34/Z33)</f>
        <v>1.6649122807017545</v>
      </c>
      <c r="AA35" s="102">
        <f>AA34/AA33</f>
        <v>1.6649122807017545</v>
      </c>
      <c r="AB35" s="80"/>
    </row>
    <row r="36" spans="1:28" s="14" customFormat="1" ht="24" customHeight="1">
      <c r="A36" s="79"/>
      <c r="B36" s="88"/>
      <c r="C36" s="106">
        <v>14</v>
      </c>
      <c r="D36" s="107">
        <v>14</v>
      </c>
      <c r="E36" s="108">
        <v>9</v>
      </c>
      <c r="F36" s="107">
        <v>23</v>
      </c>
      <c r="G36" s="108">
        <v>10</v>
      </c>
      <c r="H36" s="107">
        <v>33</v>
      </c>
      <c r="I36" s="108">
        <v>9</v>
      </c>
      <c r="J36" s="107">
        <v>42</v>
      </c>
      <c r="K36" s="108">
        <v>14</v>
      </c>
      <c r="L36" s="107">
        <v>56</v>
      </c>
      <c r="M36" s="108">
        <v>6</v>
      </c>
      <c r="N36" s="107">
        <v>62</v>
      </c>
      <c r="O36" s="108">
        <v>34</v>
      </c>
      <c r="P36" s="107">
        <v>96</v>
      </c>
      <c r="Q36" s="108">
        <v>5</v>
      </c>
      <c r="R36" s="107">
        <v>101</v>
      </c>
      <c r="S36" s="108">
        <v>23</v>
      </c>
      <c r="T36" s="107">
        <v>124</v>
      </c>
      <c r="U36" s="108">
        <v>24</v>
      </c>
      <c r="V36" s="107">
        <v>148</v>
      </c>
      <c r="W36" s="108">
        <v>47</v>
      </c>
      <c r="X36" s="107">
        <v>195</v>
      </c>
      <c r="Y36" s="108">
        <v>4</v>
      </c>
      <c r="Z36" s="109">
        <v>199</v>
      </c>
      <c r="AA36" s="110">
        <f>+Y36+W36+U36+S36+Q36+O36+M36+K36+I36+G36+E36+C36</f>
        <v>199</v>
      </c>
      <c r="AB36" s="80"/>
    </row>
    <row r="37" spans="1:28" s="14" customFormat="1" ht="24" customHeight="1">
      <c r="A37" s="79"/>
      <c r="B37" s="93" t="s">
        <v>127</v>
      </c>
      <c r="C37" s="126">
        <f>'[1]４・５ページ'!E14</f>
        <v>29</v>
      </c>
      <c r="D37" s="95">
        <f>C37</f>
        <v>29</v>
      </c>
      <c r="E37" s="96">
        <f>IF(('[1]４・５ページ'!G14)="","",('[1]４・５ページ'!G14))</f>
        <v>12</v>
      </c>
      <c r="F37" s="95">
        <f>IF(E37="","",E37+D37)</f>
        <v>41</v>
      </c>
      <c r="G37" s="96">
        <f>IF(('[1]４・５ページ'!I14)="","",('[1]４・５ページ'!I14))</f>
        <v>12</v>
      </c>
      <c r="H37" s="95">
        <f>IF(G37="","",G37+F37)</f>
        <v>53</v>
      </c>
      <c r="I37" s="96">
        <f>IF(('[1]４・５ページ'!K14)="","",('[1]４・５ページ'!K14))</f>
        <v>12</v>
      </c>
      <c r="J37" s="95">
        <f>IF(I37="","",I37+H37)</f>
        <v>65</v>
      </c>
      <c r="K37" s="96">
        <f>IF(('[1]４・５ページ'!M14)="","",('[1]４・５ページ'!M14))</f>
        <v>34</v>
      </c>
      <c r="L37" s="95">
        <f>IF(K37="","",K37+J37)</f>
        <v>99</v>
      </c>
      <c r="M37" s="96">
        <f>IF(('[1]４・５ページ'!O14)="","",('[1]４・５ページ'!O14))</f>
        <v>24</v>
      </c>
      <c r="N37" s="95">
        <f>IF(M37="","",M37+L37)</f>
        <v>123</v>
      </c>
      <c r="O37" s="96">
        <f>IF(('[1]４・５ページ'!Q14)="","",('[1]４・５ページ'!Q14))</f>
        <v>29</v>
      </c>
      <c r="P37" s="95">
        <f>IF(O37="","",O37+N37)</f>
        <v>152</v>
      </c>
      <c r="Q37" s="96">
        <f>IF(('[1]４・５ページ'!S14)="","",('[1]４・５ページ'!S14))</f>
        <v>16</v>
      </c>
      <c r="R37" s="95">
        <f>IF(Q37="","",Q37+P37)</f>
        <v>168</v>
      </c>
      <c r="S37" s="96">
        <f>IF(('[1]４・５ページ'!U14)="","",('[1]４・５ページ'!U14))</f>
        <v>8</v>
      </c>
      <c r="T37" s="95">
        <f>IF(S37="","",S37+R37)</f>
        <v>176</v>
      </c>
      <c r="U37" s="96">
        <f>IF(('[1]４・５ページ'!W14)="","",('[1]４・５ページ'!W14))</f>
        <v>57</v>
      </c>
      <c r="V37" s="95">
        <f>IF(U37="","",U37+T37)</f>
        <v>233</v>
      </c>
      <c r="W37" s="96">
        <f>IF(('[1]４・５ページ'!Y14)="","",('[1]４・５ページ'!Y14))</f>
        <v>43</v>
      </c>
      <c r="X37" s="95">
        <f>IF(W37="","",W37+V37)</f>
        <v>276</v>
      </c>
      <c r="Y37" s="96">
        <f>IF(('[1]４・５ページ'!AA14)="","",('[1]４・５ページ'!AA14))</f>
        <v>21</v>
      </c>
      <c r="Z37" s="95">
        <f>IF(Y37="","",Y37+X37)</f>
        <v>297</v>
      </c>
      <c r="AA37" s="97">
        <f>MAX(D37,F37,H37,J37,L37,N37,P37,R37,T37,V37,X37,Z37)</f>
        <v>297</v>
      </c>
      <c r="AB37" s="80"/>
    </row>
    <row r="38" spans="1:28" s="14" customFormat="1" ht="24" customHeight="1" thickBot="1">
      <c r="A38" s="79"/>
      <c r="B38" s="98"/>
      <c r="C38" s="128">
        <f>D37-D36</f>
        <v>15</v>
      </c>
      <c r="D38" s="100">
        <f>D37/D36</f>
        <v>2.0714285714285716</v>
      </c>
      <c r="E38" s="101">
        <f>IF(E37="","",F37-F36)</f>
        <v>18</v>
      </c>
      <c r="F38" s="129">
        <f>IF(E37="","",F37/F36)</f>
        <v>1.7826086956521738</v>
      </c>
      <c r="G38" s="101">
        <f>IF(G37="","",H37-H36)</f>
        <v>20</v>
      </c>
      <c r="H38" s="100">
        <f>IF(G37="","",H37/H36)</f>
        <v>1.606060606060606</v>
      </c>
      <c r="I38" s="101">
        <f>IF(I37="","",J37-J36)</f>
        <v>23</v>
      </c>
      <c r="J38" s="100">
        <f>IF(I37="","",J37/J36)</f>
        <v>1.5476190476190477</v>
      </c>
      <c r="K38" s="101">
        <f>IF(K37="","",L37-L36)</f>
        <v>43</v>
      </c>
      <c r="L38" s="100">
        <f>IF(K37="","",L37/L36)</f>
        <v>1.7678571428571428</v>
      </c>
      <c r="M38" s="101">
        <f>IF(M37="","",N37-N36)</f>
        <v>61</v>
      </c>
      <c r="N38" s="100">
        <f>IF(M37="","",N37/N36)</f>
        <v>1.9838709677419355</v>
      </c>
      <c r="O38" s="101">
        <f>IF(O37="","",P37-P36)</f>
        <v>56</v>
      </c>
      <c r="P38" s="100">
        <f>IF(O37="","",P37/P36)</f>
        <v>1.5833333333333333</v>
      </c>
      <c r="Q38" s="101">
        <f>IF(Q37="","",R37-R36)</f>
        <v>67</v>
      </c>
      <c r="R38" s="100">
        <f>IF(Q37="","",R37/R36)</f>
        <v>1.6633663366336633</v>
      </c>
      <c r="S38" s="101">
        <f>IF(S37="","",T37-T36)</f>
        <v>52</v>
      </c>
      <c r="T38" s="100">
        <f>IF(S37="","",T37/T36)</f>
        <v>1.4193548387096775</v>
      </c>
      <c r="U38" s="101">
        <f>IF(U37="","",V37-V36)</f>
        <v>85</v>
      </c>
      <c r="V38" s="100">
        <f>IF(U37="","",V37/V36)</f>
        <v>1.5743243243243243</v>
      </c>
      <c r="W38" s="101">
        <f>IF(W37="","",X37-X36)</f>
        <v>81</v>
      </c>
      <c r="X38" s="100">
        <f>IF(W37="","",X37/X36)</f>
        <v>1.4153846153846155</v>
      </c>
      <c r="Y38" s="101">
        <f>IF(Y37="","",Z37-Z36)</f>
        <v>98</v>
      </c>
      <c r="Z38" s="100">
        <f>IF(Y37="","",Z37/Z36)</f>
        <v>1.4924623115577889</v>
      </c>
      <c r="AA38" s="102">
        <f>AA37/AA36</f>
        <v>1.4924623115577889</v>
      </c>
      <c r="AB38" s="80"/>
    </row>
    <row r="39" spans="1:28" s="14" customFormat="1" ht="24" customHeight="1">
      <c r="A39" s="79"/>
      <c r="B39" s="88"/>
      <c r="C39" s="106">
        <v>6</v>
      </c>
      <c r="D39" s="107">
        <v>6</v>
      </c>
      <c r="E39" s="108">
        <v>9</v>
      </c>
      <c r="F39" s="109">
        <v>15</v>
      </c>
      <c r="G39" s="108">
        <v>24</v>
      </c>
      <c r="H39" s="107">
        <v>39</v>
      </c>
      <c r="I39" s="108">
        <v>10</v>
      </c>
      <c r="J39" s="107">
        <v>49</v>
      </c>
      <c r="K39" s="108">
        <v>8</v>
      </c>
      <c r="L39" s="107">
        <v>57</v>
      </c>
      <c r="M39" s="108">
        <v>11</v>
      </c>
      <c r="N39" s="107">
        <v>68</v>
      </c>
      <c r="O39" s="108">
        <v>12</v>
      </c>
      <c r="P39" s="107">
        <v>80</v>
      </c>
      <c r="Q39" s="108">
        <v>6</v>
      </c>
      <c r="R39" s="107">
        <v>86</v>
      </c>
      <c r="S39" s="108">
        <v>29</v>
      </c>
      <c r="T39" s="107">
        <v>115</v>
      </c>
      <c r="U39" s="108">
        <v>14</v>
      </c>
      <c r="V39" s="107">
        <v>129</v>
      </c>
      <c r="W39" s="108">
        <v>16</v>
      </c>
      <c r="X39" s="107">
        <v>145</v>
      </c>
      <c r="Y39" s="108">
        <v>10</v>
      </c>
      <c r="Z39" s="109">
        <v>155</v>
      </c>
      <c r="AA39" s="110">
        <f>+Y39+W39+U39+S39+Q39+O39+M39+K39+I39+G39+E39+C39</f>
        <v>155</v>
      </c>
      <c r="AB39" s="80"/>
    </row>
    <row r="40" spans="1:28" s="14" customFormat="1" ht="24" customHeight="1">
      <c r="A40" s="79"/>
      <c r="B40" s="93" t="s">
        <v>128</v>
      </c>
      <c r="C40" s="126">
        <f>'[1]４・５ページ'!E15</f>
        <v>27</v>
      </c>
      <c r="D40" s="95">
        <f>C40</f>
        <v>27</v>
      </c>
      <c r="E40" s="96">
        <f>IF(('[1]４・５ページ'!G15)="","",('[1]４・５ページ'!G15))</f>
        <v>5</v>
      </c>
      <c r="F40" s="127">
        <f>IF(E40="","",E40+D40)</f>
        <v>32</v>
      </c>
      <c r="G40" s="96">
        <f>IF(('[1]４・５ページ'!I15)="","",('[1]４・５ページ'!I15))</f>
        <v>14</v>
      </c>
      <c r="H40" s="95">
        <f>IF(G40="","",G40+F40)</f>
        <v>46</v>
      </c>
      <c r="I40" s="96">
        <f>IF(('[1]４・５ページ'!K15)="","",('[1]４・５ページ'!K15))</f>
        <v>16</v>
      </c>
      <c r="J40" s="95">
        <f>IF(I40="","",I40+H40)</f>
        <v>62</v>
      </c>
      <c r="K40" s="96">
        <f>IF(('[1]４・５ページ'!M15)="","",('[1]４・５ページ'!M15))</f>
        <v>20</v>
      </c>
      <c r="L40" s="95">
        <f>IF(K40="","",K40+J40)</f>
        <v>82</v>
      </c>
      <c r="M40" s="96">
        <f>IF(('[1]４・５ページ'!O15)="","",('[1]４・５ページ'!O15))</f>
        <v>22</v>
      </c>
      <c r="N40" s="95">
        <f>IF(M40="","",M40+L40)</f>
        <v>104</v>
      </c>
      <c r="O40" s="96">
        <f>IF(('[1]４・５ページ'!Q15)="","",('[1]４・５ページ'!Q15))</f>
        <v>9</v>
      </c>
      <c r="P40" s="95">
        <f>IF(O40="","",O40+N40)</f>
        <v>113</v>
      </c>
      <c r="Q40" s="96">
        <f>IF(('[1]４・５ページ'!S15)="","",('[1]４・５ページ'!S15))</f>
        <v>16</v>
      </c>
      <c r="R40" s="95">
        <f>IF(Q40="","",Q40+P40)</f>
        <v>129</v>
      </c>
      <c r="S40" s="96">
        <f>IF(('[1]４・５ページ'!U15)="","",('[1]４・５ページ'!U15))</f>
        <v>8</v>
      </c>
      <c r="T40" s="95">
        <f>IF(S40="","",S40+R40)</f>
        <v>137</v>
      </c>
      <c r="U40" s="96">
        <f>IF(('[1]４・５ページ'!W15)="","",('[1]４・５ページ'!W15))</f>
        <v>17</v>
      </c>
      <c r="V40" s="95">
        <f>IF(U40="","",U40+T40)</f>
        <v>154</v>
      </c>
      <c r="W40" s="96">
        <f>IF(('[1]４・５ページ'!Y15)="","",('[1]４・５ページ'!Y15))</f>
        <v>74</v>
      </c>
      <c r="X40" s="95">
        <f>IF(W40="","",W40+V40)</f>
        <v>228</v>
      </c>
      <c r="Y40" s="96">
        <f>IF(('[1]４・５ページ'!AA15)="","",('[1]４・５ページ'!AA15))</f>
        <v>21</v>
      </c>
      <c r="Z40" s="95">
        <f>IF(Y40="","",Y40+X40)</f>
        <v>249</v>
      </c>
      <c r="AA40" s="97">
        <f>MAX(D40,F40,H40,J40,L40,N40,P40,R40,T40,V40,X40,Z40)</f>
        <v>249</v>
      </c>
      <c r="AB40" s="80"/>
    </row>
    <row r="41" spans="1:28" s="14" customFormat="1" ht="24" customHeight="1" thickBot="1">
      <c r="A41" s="79"/>
      <c r="B41" s="98"/>
      <c r="C41" s="128">
        <f>D40-D39</f>
        <v>21</v>
      </c>
      <c r="D41" s="100">
        <f>D40/D39</f>
        <v>4.5</v>
      </c>
      <c r="E41" s="101">
        <f>IF(E40="","",F40-F39)</f>
        <v>17</v>
      </c>
      <c r="F41" s="129">
        <f>IF(E40="","",F40/F39)</f>
        <v>2.1333333333333333</v>
      </c>
      <c r="G41" s="101">
        <f>IF(G40="","",H40-H39)</f>
        <v>7</v>
      </c>
      <c r="H41" s="100">
        <f>IF(G40="","",H40/H39)</f>
        <v>1.1794871794871795</v>
      </c>
      <c r="I41" s="101">
        <f>IF(I40="","",J40-J39)</f>
        <v>13</v>
      </c>
      <c r="J41" s="100">
        <f>IF(I40="","",J40/J39)</f>
        <v>1.2653061224489797</v>
      </c>
      <c r="K41" s="101">
        <f>IF(K40="","",L40-L39)</f>
        <v>25</v>
      </c>
      <c r="L41" s="100">
        <f>IF(K40="","",L40/L39)</f>
        <v>1.4385964912280702</v>
      </c>
      <c r="M41" s="101">
        <f>IF(M40="","",N40-N39)</f>
        <v>36</v>
      </c>
      <c r="N41" s="100">
        <f>IF(M40="","",N40/N39)</f>
        <v>1.5294117647058822</v>
      </c>
      <c r="O41" s="101">
        <f>IF(O40="","",P40-P39)</f>
        <v>33</v>
      </c>
      <c r="P41" s="100">
        <f>IF(O40="","",P40/P39)</f>
        <v>1.4125</v>
      </c>
      <c r="Q41" s="101">
        <f>IF(Q40="","",R40-R39)</f>
        <v>43</v>
      </c>
      <c r="R41" s="100">
        <f>IF(Q40="","",R40/R39)</f>
        <v>1.5</v>
      </c>
      <c r="S41" s="101">
        <f>IF(S40="","",T40-T39)</f>
        <v>22</v>
      </c>
      <c r="T41" s="100">
        <f>IF(S40="","",T40/T39)</f>
        <v>1.191304347826087</v>
      </c>
      <c r="U41" s="101">
        <f>IF(U40="","",V40-V39)</f>
        <v>25</v>
      </c>
      <c r="V41" s="100">
        <f>IF(U40="","",V40/V39)</f>
        <v>1.193798449612403</v>
      </c>
      <c r="W41" s="101">
        <f>IF(W40="","",X40-X39)</f>
        <v>83</v>
      </c>
      <c r="X41" s="100">
        <f>IF(W40="","",X40/X39)</f>
        <v>1.5724137931034483</v>
      </c>
      <c r="Y41" s="101">
        <f>IF(Y40="","",Z40-Z39)</f>
        <v>94</v>
      </c>
      <c r="Z41" s="100">
        <f>IF(Y40="","",Z40/Z39)</f>
        <v>1.6064516129032258</v>
      </c>
      <c r="AA41" s="102">
        <f>AA40/AA39</f>
        <v>1.6064516129032258</v>
      </c>
      <c r="AB41" s="80"/>
    </row>
    <row r="42" spans="1:28" s="14" customFormat="1" ht="24" customHeight="1">
      <c r="A42" s="79"/>
      <c r="B42" s="88"/>
      <c r="C42" s="103">
        <f>C3+C6+C9+C12+C15+C18+C21+C24+C27+C30+C33+C36+C39</f>
        <v>730</v>
      </c>
      <c r="D42" s="104">
        <f>C42</f>
        <v>730</v>
      </c>
      <c r="E42" s="130">
        <f>E3+E6+E9+E12+E15+E18+E21+E24+E27+E30+E33+E36+E39</f>
        <v>487</v>
      </c>
      <c r="F42" s="104">
        <f>E42+D42</f>
        <v>1217</v>
      </c>
      <c r="G42" s="130">
        <f>G3+G6+G9+G12+G15+G18+G21+G24+G27+G30+G33+G36+G39</f>
        <v>598</v>
      </c>
      <c r="H42" s="104">
        <f>G42+F42</f>
        <v>1815</v>
      </c>
      <c r="I42" s="130">
        <f>I3+I6+I9+I12+I15+I18+I21+I24+I27+I30+I33+I36+I39</f>
        <v>875</v>
      </c>
      <c r="J42" s="104">
        <f>I42+H42</f>
        <v>2690</v>
      </c>
      <c r="K42" s="130">
        <f>K3+K6+K9+K12+K15+K18+K21+K24+K27+K30+K33+K36+K39</f>
        <v>772</v>
      </c>
      <c r="L42" s="104">
        <f>K42+J42</f>
        <v>3462</v>
      </c>
      <c r="M42" s="130">
        <f>M3+M6+M9+M12+M15+M18+M21+M24+M27+M30+M33+M36+M39</f>
        <v>905</v>
      </c>
      <c r="N42" s="104">
        <f>M42+L42</f>
        <v>4367</v>
      </c>
      <c r="O42" s="130">
        <f>O3+O6+O9+O12+O15+O18+O21+O24+O27+O30+O33+O36+O39</f>
        <v>756</v>
      </c>
      <c r="P42" s="104">
        <f>O42+N42</f>
        <v>5123</v>
      </c>
      <c r="Q42" s="130">
        <f>Q3+Q6+Q9+Q12+Q15+Q18+Q21+Q24+Q27+Q30+Q33+Q36+Q39</f>
        <v>706</v>
      </c>
      <c r="R42" s="104">
        <f>Q42+P42</f>
        <v>5829</v>
      </c>
      <c r="S42" s="130">
        <f>S3+S6+S9+S12+S15+S18+S21+S24+S27+S30+S33+S36+S39</f>
        <v>951</v>
      </c>
      <c r="T42" s="104">
        <f>S42+R42</f>
        <v>6780</v>
      </c>
      <c r="U42" s="130">
        <f>U3+U6+U9+U12+U15+U18+U21+U24+U27+U30+U33+U36+U39</f>
        <v>1231</v>
      </c>
      <c r="V42" s="104">
        <f>U42+T42</f>
        <v>8011</v>
      </c>
      <c r="W42" s="130">
        <f>W3+W6+W9+W12+W15+W18+W21+W24+W27+W30+W33+W36+W39</f>
        <v>1123</v>
      </c>
      <c r="X42" s="104">
        <f>W42+V42</f>
        <v>9134</v>
      </c>
      <c r="Y42" s="130">
        <f>Y3+Y6+Y9+Y12+Y15+Y18+Y21+Y24+Y27+Y30+Y33+Y36+Y39</f>
        <v>918</v>
      </c>
      <c r="Z42" s="104">
        <f>Y42+X42</f>
        <v>10052</v>
      </c>
      <c r="AA42" s="92">
        <f>Z42</f>
        <v>10052</v>
      </c>
      <c r="AB42" s="80"/>
    </row>
    <row r="43" spans="1:28" s="14" customFormat="1" ht="24" customHeight="1">
      <c r="A43" s="79"/>
      <c r="B43" s="93" t="s">
        <v>129</v>
      </c>
      <c r="C43" s="131">
        <f>C40+C37+C34+C31+C28+C25+C22+C19+C16+C13+C10+C7+C4</f>
        <v>728</v>
      </c>
      <c r="D43" s="95">
        <f>C43</f>
        <v>728</v>
      </c>
      <c r="E43" s="132">
        <f>IF(E40="","",(E40+E37+E34+E31+E28+E25+E22+E19+E16+E13+E10+E7+E4))</f>
        <v>1008</v>
      </c>
      <c r="F43" s="95">
        <f>IF(E43="","",E43+D43)</f>
        <v>1736</v>
      </c>
      <c r="G43" s="132">
        <f>IF(G40="","",(G40+G37+G34+G31+G28+G25+G22+G19+G16+G13+G10+G7+G4))</f>
        <v>1049</v>
      </c>
      <c r="H43" s="95">
        <f>IF(G43="","",G43+F43)</f>
        <v>2785</v>
      </c>
      <c r="I43" s="132">
        <f>IF(I40="","",(I40+I37+I34+I31+I28+I25+I22+I19+I16+I13+I10+I7+I4))</f>
        <v>1049</v>
      </c>
      <c r="J43" s="95">
        <f>IF(I43="","",I43+H43)</f>
        <v>3834</v>
      </c>
      <c r="K43" s="132">
        <f>IF(K40="","",(K40+K37+K34+K31+K28+K25+K22+K19+K16+K13+K10+K7+K4))</f>
        <v>837</v>
      </c>
      <c r="L43" s="95">
        <f>IF(K43="","",K43+J43)</f>
        <v>4671</v>
      </c>
      <c r="M43" s="132">
        <f>IF(M40="","",(M40+M37+M34+M31+M28+M25+M22+M19+M16+M13+M10+M7+M4))</f>
        <v>1300</v>
      </c>
      <c r="N43" s="95">
        <f>IF(M43="","",M43+L43)</f>
        <v>5971</v>
      </c>
      <c r="O43" s="132">
        <f>IF(O40="","",(O40+O37+O34+O31+O28+O25+O22+O19+O16+O13+O10+O7+O4))</f>
        <v>1849</v>
      </c>
      <c r="P43" s="95">
        <f>IF(O43="","",O43+N43)</f>
        <v>7820</v>
      </c>
      <c r="Q43" s="132">
        <f>IF(Q40="","",(Q40+Q37+Q34+Q31+Q28+Q25+Q22+Q19+Q16+Q13+Q10+Q7+Q4))</f>
        <v>1161</v>
      </c>
      <c r="R43" s="95">
        <f>IF(Q43="","",Q43+P43)</f>
        <v>8981</v>
      </c>
      <c r="S43" s="132">
        <f>IF(S40="","",(S40+S37+S34+S31+S28+S25+S22+S19+S16+S13+S10+S7+S4))</f>
        <v>991</v>
      </c>
      <c r="T43" s="95">
        <f>IF(S43="","",S43+R43)</f>
        <v>9972</v>
      </c>
      <c r="U43" s="132">
        <f>IF(U40="","",(U40+U37+U34+U31+U28+U25+U22+U19+U16+U13+U10+U7+U4))</f>
        <v>993</v>
      </c>
      <c r="V43" s="95">
        <f>IF(U43="","",U43+T43)</f>
        <v>10965</v>
      </c>
      <c r="W43" s="132">
        <f>IF(W40="","",(W40+W37+W34+W31+W28+W25+W22+W19+W16+W13+W10+W7+W4))</f>
        <v>1173</v>
      </c>
      <c r="X43" s="95">
        <f>IF(W43="","",W43+V43)</f>
        <v>12138</v>
      </c>
      <c r="Y43" s="132">
        <f>IF(Y40="","",(Y40+Y37+Y34+Y31+Y28+Y25+Y22+Y19+Y16+Y13+Y10+Y7+Y4))</f>
        <v>1280</v>
      </c>
      <c r="Z43" s="95">
        <f>IF(Y43="","",Y43+X43)</f>
        <v>13418</v>
      </c>
      <c r="AA43" s="97">
        <f>AA40+AA37+AA34+AA31+AA28+AA25+AA22+AA19+AA16+AA13+AA10+AA7+AA4</f>
        <v>13418</v>
      </c>
      <c r="AB43" s="80"/>
    </row>
    <row r="44" spans="1:28" s="14" customFormat="1" ht="24" customHeight="1" thickBot="1">
      <c r="A44" s="79"/>
      <c r="B44" s="98"/>
      <c r="C44" s="99">
        <f>D43-D42</f>
        <v>-2</v>
      </c>
      <c r="D44" s="100">
        <f>D43/D42</f>
        <v>0.9972602739726028</v>
      </c>
      <c r="E44" s="101">
        <f>IF(E43="","",F43-F42)</f>
        <v>519</v>
      </c>
      <c r="F44" s="100">
        <f>IF(E43="","",F43/F42)</f>
        <v>1.4264585045193099</v>
      </c>
      <c r="G44" s="101">
        <f>IF(G43="","",H43-H42)</f>
        <v>970</v>
      </c>
      <c r="H44" s="100">
        <f>IF(G43="","",H43/H42)</f>
        <v>1.534435261707989</v>
      </c>
      <c r="I44" s="101">
        <f>IF(I43="","",J43-J42)</f>
        <v>1144</v>
      </c>
      <c r="J44" s="100">
        <f>IF(I43="","",J43/J42)</f>
        <v>1.425278810408922</v>
      </c>
      <c r="K44" s="101">
        <f>IF(K43="","",L43-L42)</f>
        <v>1209</v>
      </c>
      <c r="L44" s="100">
        <f>IF(K43="","",L43/L42)</f>
        <v>1.3492201039861351</v>
      </c>
      <c r="M44" s="101">
        <f>IF(M43="","",N43-N42)</f>
        <v>1604</v>
      </c>
      <c r="N44" s="100">
        <f>IF(M43="","",N43/N42)</f>
        <v>1.3673002060911381</v>
      </c>
      <c r="O44" s="101">
        <f>IF(O43="","",P43-P42)</f>
        <v>2697</v>
      </c>
      <c r="P44" s="100">
        <f>IF(O43="","",P43/P42)</f>
        <v>1.5264493460862776</v>
      </c>
      <c r="Q44" s="101">
        <f>IF(Q43="","",R43-R42)</f>
        <v>3152</v>
      </c>
      <c r="R44" s="100">
        <f>IF(Q43="","",R43/R42)</f>
        <v>1.540744553096586</v>
      </c>
      <c r="S44" s="101">
        <f>IF(S43="","",T43-T42)</f>
        <v>3192</v>
      </c>
      <c r="T44" s="100">
        <f>IF(S43="","",T43/T42)</f>
        <v>1.4707964601769912</v>
      </c>
      <c r="U44" s="101">
        <f>IF(U43="","",V43-V42)</f>
        <v>2954</v>
      </c>
      <c r="V44" s="100">
        <f>IF(U43="","",V43/V42)</f>
        <v>1.3687429784046936</v>
      </c>
      <c r="W44" s="101">
        <f>IF(W43="","",X43-X42)</f>
        <v>3004</v>
      </c>
      <c r="X44" s="100">
        <f>IF(W43="","",X43/X42)</f>
        <v>1.3288811035690826</v>
      </c>
      <c r="Y44" s="101">
        <f>IF(Y43="","",Z43-Z42)</f>
        <v>3366</v>
      </c>
      <c r="Z44" s="100">
        <f>IF(Y43="","",Z43/Z42)</f>
        <v>1.334858734580183</v>
      </c>
      <c r="AA44" s="102">
        <f>AA43/AA42</f>
        <v>1.334858734580183</v>
      </c>
      <c r="AB44" s="80"/>
    </row>
    <row r="45" spans="1:28" s="14" customFormat="1" ht="24" customHeight="1">
      <c r="A45" s="79"/>
      <c r="B45" s="88"/>
      <c r="C45" s="103">
        <f>C99</f>
        <v>93</v>
      </c>
      <c r="D45" s="104">
        <f>C45</f>
        <v>93</v>
      </c>
      <c r="E45" s="105">
        <f>E99</f>
        <v>60</v>
      </c>
      <c r="F45" s="104">
        <f>E45+D45</f>
        <v>153</v>
      </c>
      <c r="G45" s="105">
        <f>G99</f>
        <v>91</v>
      </c>
      <c r="H45" s="104">
        <f>G45+F45</f>
        <v>244</v>
      </c>
      <c r="I45" s="105">
        <f>I99</f>
        <v>97</v>
      </c>
      <c r="J45" s="104">
        <f>I45+H45</f>
        <v>341</v>
      </c>
      <c r="K45" s="105">
        <f>K99</f>
        <v>113</v>
      </c>
      <c r="L45" s="104">
        <f>K45+J45</f>
        <v>454</v>
      </c>
      <c r="M45" s="105">
        <f>M99</f>
        <v>121</v>
      </c>
      <c r="N45" s="104">
        <f>M45+L45</f>
        <v>575</v>
      </c>
      <c r="O45" s="105">
        <f>O99</f>
        <v>148</v>
      </c>
      <c r="P45" s="104">
        <f>O45+N45</f>
        <v>723</v>
      </c>
      <c r="Q45" s="105">
        <f>Q99</f>
        <v>111</v>
      </c>
      <c r="R45" s="104">
        <f>Q45+P45</f>
        <v>834</v>
      </c>
      <c r="S45" s="105">
        <f>S99</f>
        <v>114</v>
      </c>
      <c r="T45" s="104">
        <f>S45+R45</f>
        <v>948</v>
      </c>
      <c r="U45" s="105">
        <f>U99</f>
        <v>154</v>
      </c>
      <c r="V45" s="104">
        <f>U45+T45</f>
        <v>1102</v>
      </c>
      <c r="W45" s="105">
        <f>W99</f>
        <v>133</v>
      </c>
      <c r="X45" s="104">
        <f>W45+V45</f>
        <v>1235</v>
      </c>
      <c r="Y45" s="105">
        <f>Y99</f>
        <v>66</v>
      </c>
      <c r="Z45" s="104">
        <f>Y45+X45</f>
        <v>1301</v>
      </c>
      <c r="AA45" s="92">
        <f>Z45</f>
        <v>1301</v>
      </c>
      <c r="AB45" s="80"/>
    </row>
    <row r="46" spans="1:28" s="14" customFormat="1" ht="24" customHeight="1">
      <c r="A46" s="79"/>
      <c r="B46" s="93" t="s">
        <v>130</v>
      </c>
      <c r="C46" s="131">
        <f>C100</f>
        <v>126</v>
      </c>
      <c r="D46" s="95">
        <f>C46</f>
        <v>126</v>
      </c>
      <c r="E46" s="132">
        <f>E100</f>
        <v>120</v>
      </c>
      <c r="F46" s="95">
        <f>IF(E46="","",E46+D46)</f>
        <v>246</v>
      </c>
      <c r="G46" s="132">
        <f>G100</f>
        <v>96</v>
      </c>
      <c r="H46" s="95">
        <f>IF(G46="","",G46+F46)</f>
        <v>342</v>
      </c>
      <c r="I46" s="132">
        <f>I100</f>
        <v>95</v>
      </c>
      <c r="J46" s="95">
        <f>IF(I46="","",I46+H46)</f>
        <v>437</v>
      </c>
      <c r="K46" s="132">
        <f>K100</f>
        <v>146</v>
      </c>
      <c r="L46" s="95">
        <f>IF(K46="","",K46+J46)</f>
        <v>583</v>
      </c>
      <c r="M46" s="132">
        <f>M100</f>
        <v>206</v>
      </c>
      <c r="N46" s="95">
        <f>IF(M46="","",M46+L46)</f>
        <v>789</v>
      </c>
      <c r="O46" s="132">
        <f>O100</f>
        <v>185</v>
      </c>
      <c r="P46" s="95">
        <f>IF(O46="","",O46+N46)</f>
        <v>974</v>
      </c>
      <c r="Q46" s="132">
        <f>Q100</f>
        <v>120</v>
      </c>
      <c r="R46" s="95">
        <f>IF(Q46="","",Q46+P46)</f>
        <v>1094</v>
      </c>
      <c r="S46" s="132">
        <f>S100</f>
        <v>203</v>
      </c>
      <c r="T46" s="95">
        <f>IF(S46="","",S46+R46)</f>
        <v>1297</v>
      </c>
      <c r="U46" s="132">
        <f>U100</f>
        <v>183</v>
      </c>
      <c r="V46" s="95">
        <f>IF(U46="","",U46+T46)</f>
        <v>1480</v>
      </c>
      <c r="W46" s="132">
        <f>W100</f>
        <v>183</v>
      </c>
      <c r="X46" s="95">
        <f>IF(W46="","",W46+V46)</f>
        <v>1663</v>
      </c>
      <c r="Y46" s="132">
        <f>Y100</f>
        <v>152</v>
      </c>
      <c r="Z46" s="95">
        <f>IF(Y46="","",Y46+X46)</f>
        <v>1815</v>
      </c>
      <c r="AA46" s="97">
        <f>MAX(D46,F46,H46,J46,L46,N46,P46,R46,T46,V46,X46,Z46)</f>
        <v>1815</v>
      </c>
      <c r="AB46" s="80"/>
    </row>
    <row r="47" spans="1:28" s="14" customFormat="1" ht="24" customHeight="1" thickBot="1">
      <c r="A47" s="79"/>
      <c r="B47" s="98"/>
      <c r="C47" s="99">
        <f>D46-D45</f>
        <v>33</v>
      </c>
      <c r="D47" s="100">
        <f>D46/D45</f>
        <v>1.3548387096774193</v>
      </c>
      <c r="E47" s="101">
        <f>IF(E46="","",F46-F45)</f>
        <v>93</v>
      </c>
      <c r="F47" s="100">
        <f>IF(E46="","",F46/F45)</f>
        <v>1.607843137254902</v>
      </c>
      <c r="G47" s="101">
        <f>IF(G46="","",H46-H45)</f>
        <v>98</v>
      </c>
      <c r="H47" s="100">
        <f>IF(G46="","",H46/H45)</f>
        <v>1.401639344262295</v>
      </c>
      <c r="I47" s="101">
        <f>IF(I46="","",J46-J45)</f>
        <v>96</v>
      </c>
      <c r="J47" s="100">
        <f>IF(I46="","",J46/J45)</f>
        <v>1.281524926686217</v>
      </c>
      <c r="K47" s="101">
        <f>IF(K46="","",L46-L45)</f>
        <v>129</v>
      </c>
      <c r="L47" s="100">
        <f>IF(K46="","",L46/L45)</f>
        <v>1.2841409691629957</v>
      </c>
      <c r="M47" s="101">
        <f>IF(M46="","",N46-N45)</f>
        <v>214</v>
      </c>
      <c r="N47" s="100">
        <f>IF(M46="","",N46/N45)</f>
        <v>1.3721739130434782</v>
      </c>
      <c r="O47" s="101">
        <f>IF(O46="","",P46-P45)</f>
        <v>251</v>
      </c>
      <c r="P47" s="100">
        <f>IF(O46="","",P46/P45)</f>
        <v>1.34716459197787</v>
      </c>
      <c r="Q47" s="101">
        <f>IF(Q46="","",R46-R45)</f>
        <v>260</v>
      </c>
      <c r="R47" s="100">
        <f>IF(Q46="","",R46/R45)</f>
        <v>1.3117505995203838</v>
      </c>
      <c r="S47" s="101">
        <f>IF(S46="","",T46-T45)</f>
        <v>349</v>
      </c>
      <c r="T47" s="100">
        <f>IF(S46="","",T46/T45)</f>
        <v>1.3681434599156117</v>
      </c>
      <c r="U47" s="101">
        <f>IF(U46="","",V46-V45)</f>
        <v>378</v>
      </c>
      <c r="V47" s="100">
        <f>IF(U46="","",V46/V45)</f>
        <v>1.3430127041742286</v>
      </c>
      <c r="W47" s="101">
        <f>IF(W46="","",X46-X45)</f>
        <v>428</v>
      </c>
      <c r="X47" s="100">
        <f>IF(W46="","",X46/X45)</f>
        <v>1.3465587044534413</v>
      </c>
      <c r="Y47" s="101">
        <f>IF(Y46="","",Z46-Z45)</f>
        <v>514</v>
      </c>
      <c r="Z47" s="100">
        <f>IF(Y46="","",Z46/Z45)</f>
        <v>1.3950807071483475</v>
      </c>
      <c r="AA47" s="102">
        <f>AA46/AA45</f>
        <v>1.3950807071483475</v>
      </c>
      <c r="AB47" s="80"/>
    </row>
    <row r="48" spans="1:28" s="14" customFormat="1" ht="24" customHeight="1">
      <c r="A48" s="79"/>
      <c r="B48" s="88"/>
      <c r="C48" s="103">
        <f>C42+C45</f>
        <v>823</v>
      </c>
      <c r="D48" s="104">
        <f>C48</f>
        <v>823</v>
      </c>
      <c r="E48" s="105">
        <f>E42+E45</f>
        <v>547</v>
      </c>
      <c r="F48" s="104">
        <f>E48+D48</f>
        <v>1370</v>
      </c>
      <c r="G48" s="105">
        <f>G42+G45</f>
        <v>689</v>
      </c>
      <c r="H48" s="104">
        <f>G48+F48</f>
        <v>2059</v>
      </c>
      <c r="I48" s="105">
        <f>I42+I45</f>
        <v>972</v>
      </c>
      <c r="J48" s="104">
        <f>I48+H48</f>
        <v>3031</v>
      </c>
      <c r="K48" s="105">
        <f>K42+K45</f>
        <v>885</v>
      </c>
      <c r="L48" s="104">
        <f>K48+J48</f>
        <v>3916</v>
      </c>
      <c r="M48" s="105">
        <f>M42+M45</f>
        <v>1026</v>
      </c>
      <c r="N48" s="104">
        <f>M48+L48</f>
        <v>4942</v>
      </c>
      <c r="O48" s="105">
        <f>O42+O45</f>
        <v>904</v>
      </c>
      <c r="P48" s="104">
        <f>O48+N48</f>
        <v>5846</v>
      </c>
      <c r="Q48" s="105">
        <f>Q42+Q45</f>
        <v>817</v>
      </c>
      <c r="R48" s="104">
        <f>Q48+P48</f>
        <v>6663</v>
      </c>
      <c r="S48" s="105">
        <f>S42+S45</f>
        <v>1065</v>
      </c>
      <c r="T48" s="104">
        <f>S48+R48</f>
        <v>7728</v>
      </c>
      <c r="U48" s="105">
        <f>U42+U45</f>
        <v>1385</v>
      </c>
      <c r="V48" s="104">
        <f>U48+T48</f>
        <v>9113</v>
      </c>
      <c r="W48" s="105">
        <f>W42+W45</f>
        <v>1256</v>
      </c>
      <c r="X48" s="104">
        <f>W48+V48</f>
        <v>10369</v>
      </c>
      <c r="Y48" s="105">
        <f>Y42+Y45</f>
        <v>984</v>
      </c>
      <c r="Z48" s="104">
        <f>Y48+X48</f>
        <v>11353</v>
      </c>
      <c r="AA48" s="92">
        <f>Z48</f>
        <v>11353</v>
      </c>
      <c r="AB48" s="80"/>
    </row>
    <row r="49" spans="1:28" s="14" customFormat="1" ht="24" customHeight="1">
      <c r="A49" s="79"/>
      <c r="B49" s="93" t="s">
        <v>131</v>
      </c>
      <c r="C49" s="131">
        <f>C46+C43</f>
        <v>854</v>
      </c>
      <c r="D49" s="95">
        <f>C49</f>
        <v>854</v>
      </c>
      <c r="E49" s="132">
        <f>IF(E43="","",E43+E46)</f>
        <v>1128</v>
      </c>
      <c r="F49" s="95">
        <f>IF(E49="","",E49+D49)</f>
        <v>1982</v>
      </c>
      <c r="G49" s="132">
        <f>IF(G43="","",G43+G46)</f>
        <v>1145</v>
      </c>
      <c r="H49" s="95">
        <f>IF(G49="","",G49+F49)</f>
        <v>3127</v>
      </c>
      <c r="I49" s="132">
        <f>IF(I43="","",I43+I46)</f>
        <v>1144</v>
      </c>
      <c r="J49" s="95">
        <f>IF(I49="","",I49+H49)</f>
        <v>4271</v>
      </c>
      <c r="K49" s="132">
        <f>IF(K43="","",K43+K46)</f>
        <v>983</v>
      </c>
      <c r="L49" s="95">
        <f>IF(K49="","",K49+J49)</f>
        <v>5254</v>
      </c>
      <c r="M49" s="132">
        <f>IF(M43="","",M43+M46)</f>
        <v>1506</v>
      </c>
      <c r="N49" s="95">
        <f>IF(M49="","",M49+L49)</f>
        <v>6760</v>
      </c>
      <c r="O49" s="132">
        <f>IF(O43="","",O43+O46)</f>
        <v>2034</v>
      </c>
      <c r="P49" s="95">
        <f>IF(O49="","",O49+N49)</f>
        <v>8794</v>
      </c>
      <c r="Q49" s="132">
        <f>IF(Q43="","",Q43+Q46)</f>
        <v>1281</v>
      </c>
      <c r="R49" s="95">
        <f>IF(Q49="","",Q49+P49)</f>
        <v>10075</v>
      </c>
      <c r="S49" s="132">
        <f>IF(S43="","",S43+S46)</f>
        <v>1194</v>
      </c>
      <c r="T49" s="95">
        <f>IF(S49="","",S49+R49)</f>
        <v>11269</v>
      </c>
      <c r="U49" s="132">
        <f>IF(U43="","",U43+U46)</f>
        <v>1176</v>
      </c>
      <c r="V49" s="95">
        <f>IF(U49="","",U49+T49)</f>
        <v>12445</v>
      </c>
      <c r="W49" s="132">
        <f>IF(W43="","",W43+W46)</f>
        <v>1356</v>
      </c>
      <c r="X49" s="95">
        <f>IF(W49="","",W49+V49)</f>
        <v>13801</v>
      </c>
      <c r="Y49" s="132">
        <f>IF(Y43="","",Y43+Y46)</f>
        <v>1432</v>
      </c>
      <c r="Z49" s="95">
        <f>IF(Y49="","",Y49+X49)</f>
        <v>15233</v>
      </c>
      <c r="AA49" s="97">
        <f>MAX(D49,F49,H49,J49,L49,N49,P49,R49,T49,V49,X49,Z49)</f>
        <v>15233</v>
      </c>
      <c r="AB49" s="80"/>
    </row>
    <row r="50" spans="1:28" s="14" customFormat="1" ht="24" customHeight="1" thickBot="1">
      <c r="A50" s="79"/>
      <c r="B50" s="98"/>
      <c r="C50" s="99">
        <f>D49-D48</f>
        <v>31</v>
      </c>
      <c r="D50" s="100">
        <f>D49/D48</f>
        <v>1.037667071688943</v>
      </c>
      <c r="E50" s="101">
        <f>IF(E49="","",F49-F48)</f>
        <v>612</v>
      </c>
      <c r="F50" s="100">
        <f>IF(E49="","",F49/F48)</f>
        <v>1.4467153284671532</v>
      </c>
      <c r="G50" s="101">
        <f>IF(G49="","",H49-H48)</f>
        <v>1068</v>
      </c>
      <c r="H50" s="100">
        <f>IF(G49="","",H49/H48)</f>
        <v>1.518698397280233</v>
      </c>
      <c r="I50" s="101">
        <f>IF(I49="","",J49-J48)</f>
        <v>1240</v>
      </c>
      <c r="J50" s="100">
        <f>IF(I49="","",J49/J48)</f>
        <v>1.4091059056417023</v>
      </c>
      <c r="K50" s="101">
        <f>IF(K49="","",L49-L48)</f>
        <v>1338</v>
      </c>
      <c r="L50" s="100">
        <f>IF(K49="","",L49/L48)</f>
        <v>1.3416751787538304</v>
      </c>
      <c r="M50" s="101">
        <f>IF(M49="","",N49-N48)</f>
        <v>1818</v>
      </c>
      <c r="N50" s="100">
        <f>IF(M49="","",N49/N48)</f>
        <v>1.367867260218535</v>
      </c>
      <c r="O50" s="101">
        <f>IF(O49="","",P49-P48)</f>
        <v>2948</v>
      </c>
      <c r="P50" s="100">
        <f>IF(O49="","",P49/P48)</f>
        <v>1.5042764283270613</v>
      </c>
      <c r="Q50" s="101">
        <f>IF(Q49="","",R49-R48)</f>
        <v>3412</v>
      </c>
      <c r="R50" s="100">
        <f>IF(Q49="","",R49/R48)</f>
        <v>1.5120816449046977</v>
      </c>
      <c r="S50" s="101">
        <f>IF(S49="","",T49-T48)</f>
        <v>3541</v>
      </c>
      <c r="T50" s="100">
        <f>IF(S49="","",T49/T48)</f>
        <v>1.458203933747412</v>
      </c>
      <c r="U50" s="101">
        <f>IF(U49="","",V49-V48)</f>
        <v>3332</v>
      </c>
      <c r="V50" s="100">
        <f>IF(U49="","",V49/V48)</f>
        <v>1.3656315154175354</v>
      </c>
      <c r="W50" s="101">
        <f>IF(W49="","",X49-X48)</f>
        <v>3432</v>
      </c>
      <c r="X50" s="100">
        <f>IF(W49="","",X49/X48)</f>
        <v>1.330986594657151</v>
      </c>
      <c r="Y50" s="101">
        <f>IF(Y49="","",Z49-Z48)</f>
        <v>3880</v>
      </c>
      <c r="Z50" s="100">
        <f>IF(Y49="","",Z49/Z48)</f>
        <v>1.3417598872544703</v>
      </c>
      <c r="AA50" s="102">
        <f>AA49/AA48</f>
        <v>1.3417598872544703</v>
      </c>
      <c r="AB50" s="80"/>
    </row>
    <row r="51" spans="1:28" s="14" customFormat="1" ht="24" customHeight="1">
      <c r="A51" s="79"/>
      <c r="B51" s="93" t="s">
        <v>132</v>
      </c>
      <c r="C51" s="82">
        <v>76</v>
      </c>
      <c r="D51" s="133">
        <f>C51</f>
        <v>76</v>
      </c>
      <c r="E51" s="134">
        <v>39</v>
      </c>
      <c r="F51" s="133">
        <f>IF(E51=0,"",E51+D51)</f>
        <v>115</v>
      </c>
      <c r="G51" s="134">
        <v>94</v>
      </c>
      <c r="H51" s="133">
        <f>IF(G51=0,"",G51+F51)</f>
        <v>209</v>
      </c>
      <c r="I51" s="134">
        <v>106</v>
      </c>
      <c r="J51" s="133">
        <f>IF(I51=0,"",I51+H51)</f>
        <v>315</v>
      </c>
      <c r="K51" s="135">
        <v>63</v>
      </c>
      <c r="L51" s="136">
        <f>IF(K51=0,"",K51+J51)</f>
        <v>378</v>
      </c>
      <c r="M51" s="134">
        <v>68</v>
      </c>
      <c r="N51" s="133">
        <f>IF(M51=0,"",M51+L51)</f>
        <v>446</v>
      </c>
      <c r="O51" s="134">
        <v>45</v>
      </c>
      <c r="P51" s="133">
        <f>IF(O51=0,"",O51+N51)</f>
        <v>491</v>
      </c>
      <c r="Q51" s="134">
        <v>52</v>
      </c>
      <c r="R51" s="133">
        <f>IF(Q51=0,"",Q51+P51)</f>
        <v>543</v>
      </c>
      <c r="S51" s="134">
        <v>74</v>
      </c>
      <c r="T51" s="133">
        <f>IF(S51=0,"",S51+R51)</f>
        <v>617</v>
      </c>
      <c r="U51" s="134">
        <v>76</v>
      </c>
      <c r="V51" s="133">
        <f>IF(U51=0,"",U51+T51)</f>
        <v>693</v>
      </c>
      <c r="W51" s="134">
        <v>74</v>
      </c>
      <c r="X51" s="133">
        <f>IF(W51=0,"",W51+V51)</f>
        <v>767</v>
      </c>
      <c r="Y51" s="134">
        <v>70</v>
      </c>
      <c r="Z51" s="133">
        <f>IF(Y51=0,"",Y51+X51)</f>
        <v>837</v>
      </c>
      <c r="AA51" s="110">
        <f>+Y51+W51+U51+S51+Q51+O51+M51+K51+I51+G51+E51+C51</f>
        <v>837</v>
      </c>
      <c r="AB51" s="80"/>
    </row>
    <row r="52" spans="1:28" s="14" customFormat="1" ht="24" customHeight="1">
      <c r="A52" s="79"/>
      <c r="B52" s="344" t="s">
        <v>133</v>
      </c>
      <c r="C52" s="137">
        <v>70</v>
      </c>
      <c r="D52" s="138">
        <f>C52</f>
        <v>70</v>
      </c>
      <c r="E52" s="139">
        <v>130</v>
      </c>
      <c r="F52" s="140">
        <f>IF(E52=0,"",E52+D52)</f>
        <v>200</v>
      </c>
      <c r="G52" s="139">
        <v>130</v>
      </c>
      <c r="H52" s="140">
        <f>IF(G52=0,"",G52+F52)</f>
        <v>330</v>
      </c>
      <c r="I52" s="139">
        <v>49</v>
      </c>
      <c r="J52" s="140">
        <f>IF(I52=0,"",I52+H52)</f>
        <v>379</v>
      </c>
      <c r="K52" s="141">
        <v>58</v>
      </c>
      <c r="L52" s="140">
        <f>IF(K52=0,"",K52+J52)</f>
        <v>437</v>
      </c>
      <c r="M52" s="139">
        <v>67</v>
      </c>
      <c r="N52" s="140">
        <f>IF(M52=0,"",M52+L52)</f>
        <v>504</v>
      </c>
      <c r="O52" s="139">
        <v>51</v>
      </c>
      <c r="P52" s="140">
        <f>IF(O52=0,"",O52+N52)</f>
        <v>555</v>
      </c>
      <c r="Q52" s="139">
        <v>36</v>
      </c>
      <c r="R52" s="140">
        <f>IF(Q52=0,"",Q52+P52)</f>
        <v>591</v>
      </c>
      <c r="S52" s="139">
        <v>43</v>
      </c>
      <c r="T52" s="140">
        <f>IF(S52=0,"",S52+R52)</f>
        <v>634</v>
      </c>
      <c r="U52" s="139">
        <v>23</v>
      </c>
      <c r="V52" s="140">
        <f>IF(U52=0,"",U52+T52)</f>
        <v>657</v>
      </c>
      <c r="W52" s="139">
        <v>55</v>
      </c>
      <c r="X52" s="140">
        <f>IF(W52=0,"",W52+V52)</f>
        <v>712</v>
      </c>
      <c r="Y52" s="139">
        <v>44</v>
      </c>
      <c r="Z52" s="140">
        <f>IF(Y52=0,"",Y52+X52)</f>
        <v>756</v>
      </c>
      <c r="AA52" s="97">
        <f>+Y52+W52+U52+S52+Q52+O52+M52+K52+I52+G52+E52+C52</f>
        <v>756</v>
      </c>
      <c r="AB52" s="80"/>
    </row>
    <row r="53" spans="1:28" s="14" customFormat="1" ht="24" customHeight="1" thickBot="1">
      <c r="A53" s="79"/>
      <c r="B53" s="345"/>
      <c r="C53" s="142">
        <f>IF(C52=0,"",D52-D51)</f>
        <v>-6</v>
      </c>
      <c r="D53" s="143">
        <f>IF(C52=0,"",D52/D51)</f>
        <v>0.9210526315789473</v>
      </c>
      <c r="E53" s="144">
        <f>IF(E52=0,"",F52-F51)</f>
        <v>85</v>
      </c>
      <c r="F53" s="143">
        <f>IF(E52=0,"",F52/F51)</f>
        <v>1.7391304347826086</v>
      </c>
      <c r="G53" s="144">
        <f>IF(G52=0,"",H52-H51)</f>
        <v>121</v>
      </c>
      <c r="H53" s="143">
        <f>IF(G52=0,"",H52/H51)</f>
        <v>1.5789473684210527</v>
      </c>
      <c r="I53" s="144">
        <f>IF(I52=0,"",J52-J51)</f>
        <v>64</v>
      </c>
      <c r="J53" s="143">
        <f>IF(I52=0,"",J52/J51)</f>
        <v>1.2031746031746031</v>
      </c>
      <c r="K53" s="144">
        <f>IF(K52=0,"",L52-L51)</f>
        <v>59</v>
      </c>
      <c r="L53" s="143">
        <f>IF(K52=0,"",L52/L51)</f>
        <v>1.156084656084656</v>
      </c>
      <c r="M53" s="144">
        <f>IF(M52=0,"",N52-N51)</f>
        <v>58</v>
      </c>
      <c r="N53" s="143">
        <f>IF(M52=0,"",N52/N51)</f>
        <v>1.1300448430493273</v>
      </c>
      <c r="O53" s="144">
        <f>IF(O52=0,"",P52-P51)</f>
        <v>64</v>
      </c>
      <c r="P53" s="143">
        <f>IF(O52=0,"",P52/P51)</f>
        <v>1.1303462321792261</v>
      </c>
      <c r="Q53" s="144">
        <f>IF(Q52=0,"",R52-R51)</f>
        <v>48</v>
      </c>
      <c r="R53" s="143">
        <f>IF(Q52=0,"",R52/R51)</f>
        <v>1.0883977900552486</v>
      </c>
      <c r="S53" s="144">
        <f>IF(S52=0,"",T52-T51)</f>
        <v>17</v>
      </c>
      <c r="T53" s="143">
        <f>IF(S52=0,"",T52/T51)</f>
        <v>1.027552674230146</v>
      </c>
      <c r="U53" s="144">
        <f>IF(U52=0,"",V52-V51)</f>
        <v>-36</v>
      </c>
      <c r="V53" s="143">
        <f>IF(U52=0,"",V52/V51)</f>
        <v>0.948051948051948</v>
      </c>
      <c r="W53" s="144">
        <f>IF(W52=0,"",X52-X51)</f>
        <v>-55</v>
      </c>
      <c r="X53" s="143">
        <f>IF(W52=0,"",X52/X51)</f>
        <v>0.9282920469361148</v>
      </c>
      <c r="Y53" s="144">
        <f>IF(Y52=0,"",Z52-Z51)</f>
        <v>-81</v>
      </c>
      <c r="Z53" s="143">
        <f>IF(Y52=0,"",Z52/Z51)</f>
        <v>0.9032258064516129</v>
      </c>
      <c r="AA53" s="145">
        <f>AA52/AA51</f>
        <v>0.9032258064516129</v>
      </c>
      <c r="AB53" s="80"/>
    </row>
    <row r="54" spans="1:28" s="14" customFormat="1" ht="24" customHeight="1" thickBot="1">
      <c r="A54" s="79"/>
      <c r="B54" s="79"/>
      <c r="C54" s="146"/>
      <c r="D54" s="146"/>
      <c r="E54" s="146"/>
      <c r="F54" s="146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s="14" customFormat="1" ht="24" customHeight="1">
      <c r="A55" s="79"/>
      <c r="B55" s="79"/>
      <c r="C55" s="147" t="s">
        <v>134</v>
      </c>
      <c r="D55" s="148"/>
      <c r="E55" s="104" t="s">
        <v>135</v>
      </c>
      <c r="F55" s="148"/>
      <c r="G55" s="149"/>
      <c r="H55" s="79"/>
      <c r="I55" s="150"/>
      <c r="J55" s="79"/>
      <c r="K55" s="150"/>
      <c r="L55" s="79"/>
      <c r="M55" s="150"/>
      <c r="N55" s="79"/>
      <c r="O55" s="150"/>
      <c r="P55" s="79"/>
      <c r="Q55" s="150"/>
      <c r="R55" s="79"/>
      <c r="S55" s="150"/>
      <c r="T55" s="79"/>
      <c r="U55" s="79"/>
      <c r="V55" s="79"/>
      <c r="W55" s="79"/>
      <c r="X55" s="79"/>
      <c r="Y55" s="79"/>
      <c r="Z55" s="79"/>
      <c r="AA55" s="79"/>
      <c r="AB55" s="79"/>
    </row>
    <row r="56" spans="1:28" s="14" customFormat="1" ht="24" customHeight="1">
      <c r="A56" s="79"/>
      <c r="B56" s="79"/>
      <c r="C56" s="151" t="s">
        <v>136</v>
      </c>
      <c r="D56" s="94"/>
      <c r="E56" s="95" t="s">
        <v>137</v>
      </c>
      <c r="F56" s="94"/>
      <c r="G56" s="14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28" s="14" customFormat="1" ht="24" customHeight="1" thickBot="1">
      <c r="A57" s="79"/>
      <c r="B57" s="79"/>
      <c r="C57" s="152" t="s">
        <v>138</v>
      </c>
      <c r="D57" s="146"/>
      <c r="E57" s="153" t="s">
        <v>139</v>
      </c>
      <c r="F57" s="146"/>
      <c r="G57" s="14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150" t="s">
        <v>140</v>
      </c>
      <c r="AB57" s="79"/>
    </row>
    <row r="58" spans="1:28" s="14" customFormat="1" ht="24" customHeight="1" thickBot="1">
      <c r="A58" s="79"/>
      <c r="B58" s="80"/>
      <c r="C58" s="81" t="s">
        <v>99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2"/>
      <c r="W58" s="80" t="s">
        <v>100</v>
      </c>
      <c r="X58" s="80"/>
      <c r="Y58" s="80"/>
      <c r="Z58" s="82"/>
      <c r="AA58" s="80" t="s">
        <v>101</v>
      </c>
      <c r="AB58" s="79"/>
    </row>
    <row r="59" spans="1:28" s="14" customFormat="1" ht="24" customHeight="1" thickBot="1">
      <c r="A59" s="79"/>
      <c r="B59" s="154" t="s">
        <v>141</v>
      </c>
      <c r="C59" s="155" t="s">
        <v>103</v>
      </c>
      <c r="D59" s="85"/>
      <c r="E59" s="86" t="s">
        <v>104</v>
      </c>
      <c r="F59" s="85"/>
      <c r="G59" s="86" t="s">
        <v>105</v>
      </c>
      <c r="H59" s="85"/>
      <c r="I59" s="86" t="s">
        <v>106</v>
      </c>
      <c r="J59" s="85"/>
      <c r="K59" s="86" t="s">
        <v>107</v>
      </c>
      <c r="L59" s="85"/>
      <c r="M59" s="86" t="s">
        <v>108</v>
      </c>
      <c r="N59" s="85"/>
      <c r="O59" s="86" t="s">
        <v>109</v>
      </c>
      <c r="P59" s="85"/>
      <c r="Q59" s="86" t="s">
        <v>110</v>
      </c>
      <c r="R59" s="85"/>
      <c r="S59" s="86" t="s">
        <v>111</v>
      </c>
      <c r="T59" s="85"/>
      <c r="U59" s="86" t="s">
        <v>112</v>
      </c>
      <c r="V59" s="85"/>
      <c r="W59" s="86" t="s">
        <v>113</v>
      </c>
      <c r="X59" s="85"/>
      <c r="Y59" s="86" t="s">
        <v>114</v>
      </c>
      <c r="Z59" s="85"/>
      <c r="AA59" s="87" t="s">
        <v>115</v>
      </c>
      <c r="AB59" s="80"/>
    </row>
    <row r="60" spans="1:28" s="14" customFormat="1" ht="24" customHeight="1">
      <c r="A60" s="79"/>
      <c r="B60" s="156"/>
      <c r="C60" s="157">
        <v>10</v>
      </c>
      <c r="D60" s="158">
        <v>10</v>
      </c>
      <c r="E60" s="159">
        <v>8</v>
      </c>
      <c r="F60" s="158">
        <v>18</v>
      </c>
      <c r="G60" s="159">
        <v>10</v>
      </c>
      <c r="H60" s="158">
        <v>28</v>
      </c>
      <c r="I60" s="159">
        <v>22</v>
      </c>
      <c r="J60" s="158">
        <v>50</v>
      </c>
      <c r="K60" s="159">
        <v>9</v>
      </c>
      <c r="L60" s="158">
        <v>59</v>
      </c>
      <c r="M60" s="159">
        <v>9</v>
      </c>
      <c r="N60" s="158">
        <v>68</v>
      </c>
      <c r="O60" s="159">
        <v>24</v>
      </c>
      <c r="P60" s="158">
        <v>92</v>
      </c>
      <c r="Q60" s="159">
        <v>12</v>
      </c>
      <c r="R60" s="158">
        <v>104</v>
      </c>
      <c r="S60" s="159">
        <v>52</v>
      </c>
      <c r="T60" s="158">
        <v>156</v>
      </c>
      <c r="U60" s="159">
        <v>8</v>
      </c>
      <c r="V60" s="158">
        <v>164</v>
      </c>
      <c r="W60" s="159">
        <v>23</v>
      </c>
      <c r="X60" s="158">
        <v>187</v>
      </c>
      <c r="Y60" s="159">
        <v>5</v>
      </c>
      <c r="Z60" s="160">
        <v>192</v>
      </c>
      <c r="AA60" s="110">
        <f>+Y60+W60+U60+S60+Q60+O60+M60+K60+I60+G60+E60+C60</f>
        <v>192</v>
      </c>
      <c r="AB60" s="80"/>
    </row>
    <row r="61" spans="1:28" s="14" customFormat="1" ht="24" customHeight="1">
      <c r="A61" s="79"/>
      <c r="B61" s="93" t="s">
        <v>142</v>
      </c>
      <c r="C61" s="94">
        <f>SUM('[1]４・５ページ'!E16:E18)</f>
        <v>9</v>
      </c>
      <c r="D61" s="95">
        <f>C61</f>
        <v>9</v>
      </c>
      <c r="E61" s="96">
        <f>IF('[1]４・５ページ'!G16="","",SUM('[1]４・５ページ'!G16:G18))</f>
        <v>8</v>
      </c>
      <c r="F61" s="95">
        <f>IF(E61="","",E61+D61)</f>
        <v>17</v>
      </c>
      <c r="G61" s="96">
        <f>IF('[1]４・５ページ'!I16="","",SUM('[1]４・５ページ'!I16:I18))</f>
        <v>19</v>
      </c>
      <c r="H61" s="95">
        <f>IF(G61="","",G61+F61)</f>
        <v>36</v>
      </c>
      <c r="I61" s="96">
        <f>IF('[1]４・５ページ'!K16="","",SUM('[1]４・５ページ'!K16:K18))</f>
        <v>10</v>
      </c>
      <c r="J61" s="95">
        <f>IF(I61="","",I61+H61)</f>
        <v>46</v>
      </c>
      <c r="K61" s="96">
        <f>IF('[1]４・５ページ'!M16="","",SUM('[1]４・５ページ'!M16:M18))</f>
        <v>7</v>
      </c>
      <c r="L61" s="95">
        <f>IF(K61="","",K61+J61)</f>
        <v>53</v>
      </c>
      <c r="M61" s="96">
        <f>IF('[1]４・５ページ'!O16="","",SUM('[1]４・５ページ'!O16:O18))</f>
        <v>21</v>
      </c>
      <c r="N61" s="95">
        <f>IF(M61="","",M61+L61)</f>
        <v>74</v>
      </c>
      <c r="O61" s="96">
        <f>IF('[1]４・５ページ'!Q16="","",SUM('[1]４・５ページ'!Q16:Q18))</f>
        <v>20</v>
      </c>
      <c r="P61" s="95">
        <f>IF(O61="","",O61+N61)</f>
        <v>94</v>
      </c>
      <c r="Q61" s="96">
        <f>IF('[1]４・５ページ'!S16="","",SUM('[1]４・５ページ'!S16:S18))</f>
        <v>13</v>
      </c>
      <c r="R61" s="95">
        <f>IF(Q61="","",Q61+P61)</f>
        <v>107</v>
      </c>
      <c r="S61" s="96">
        <f>IF('[1]４・５ページ'!U16="","",SUM('[1]４・５ページ'!U16:U18))</f>
        <v>7</v>
      </c>
      <c r="T61" s="95">
        <f>IF(S61="","",S61+R61)</f>
        <v>114</v>
      </c>
      <c r="U61" s="96">
        <f>IF('[1]４・５ページ'!W16="","",SUM('[1]４・５ページ'!W16:W18))</f>
        <v>14</v>
      </c>
      <c r="V61" s="95">
        <f>IF(U61="","",U61+T61)</f>
        <v>128</v>
      </c>
      <c r="W61" s="96">
        <f>IF('[1]４・５ページ'!Y16="","",SUM('[1]４・５ページ'!Y16:Y18))</f>
        <v>10</v>
      </c>
      <c r="X61" s="95">
        <f>IF(W61="","",W61+V61)</f>
        <v>138</v>
      </c>
      <c r="Y61" s="96">
        <f>IF('[1]４・５ページ'!AA16="","",SUM('[1]４・５ページ'!AA16:AA18))</f>
        <v>7</v>
      </c>
      <c r="Z61" s="95">
        <f>IF(Y61="","",Y61+X61)</f>
        <v>145</v>
      </c>
      <c r="AA61" s="97">
        <f>MAX(D61,F61,H61,J61,L61,N61,P61,R61,T61,V61,X61,Z61)</f>
        <v>145</v>
      </c>
      <c r="AB61" s="80"/>
    </row>
    <row r="62" spans="1:28" s="14" customFormat="1" ht="24" customHeight="1" thickBot="1">
      <c r="A62" s="79"/>
      <c r="B62" s="98"/>
      <c r="C62" s="99">
        <f>D61-D60</f>
        <v>-1</v>
      </c>
      <c r="D62" s="100">
        <f>D61/D60</f>
        <v>0.9</v>
      </c>
      <c r="E62" s="101">
        <f>IF(E61="","",F61-F60)</f>
        <v>-1</v>
      </c>
      <c r="F62" s="100">
        <f>IF(E61="","",F61/F60)</f>
        <v>0.9444444444444444</v>
      </c>
      <c r="G62" s="101">
        <f>IF(G61="","",H61-H60)</f>
        <v>8</v>
      </c>
      <c r="H62" s="100">
        <f>IF(G61="","",H61/H60)</f>
        <v>1.2857142857142858</v>
      </c>
      <c r="I62" s="101">
        <f>IF(I61="","",J61-J60)</f>
        <v>-4</v>
      </c>
      <c r="J62" s="100">
        <f>IF(I61="","",J61/J60)</f>
        <v>0.92</v>
      </c>
      <c r="K62" s="101">
        <f>IF(K61="","",L61-L60)</f>
        <v>-6</v>
      </c>
      <c r="L62" s="100">
        <f>IF(K61="","",L61/L60)</f>
        <v>0.8983050847457628</v>
      </c>
      <c r="M62" s="101">
        <f>IF(M61="","",N61-N60)</f>
        <v>6</v>
      </c>
      <c r="N62" s="100">
        <f>IF(M61="","",N61/N60)</f>
        <v>1.088235294117647</v>
      </c>
      <c r="O62" s="101">
        <f>IF(O61="","",P61-P60)</f>
        <v>2</v>
      </c>
      <c r="P62" s="100">
        <f>IF(O61="","",P61/P60)</f>
        <v>1.0217391304347827</v>
      </c>
      <c r="Q62" s="101">
        <f>IF(Q61="","",R61-R60)</f>
        <v>3</v>
      </c>
      <c r="R62" s="100">
        <f>IF(Q61="","",R61/R60)</f>
        <v>1.0288461538461537</v>
      </c>
      <c r="S62" s="101">
        <f>IF(S61="","",T61-T60)</f>
        <v>-42</v>
      </c>
      <c r="T62" s="100">
        <f>IF(S61="","",T61/T60)</f>
        <v>0.7307692307692307</v>
      </c>
      <c r="U62" s="101">
        <f>IF(U61="","",V61-V60)</f>
        <v>-36</v>
      </c>
      <c r="V62" s="100">
        <f>IF(U61="","",V61/V60)</f>
        <v>0.7804878048780488</v>
      </c>
      <c r="W62" s="101">
        <f>IF(W61="","",X61-X60)</f>
        <v>-49</v>
      </c>
      <c r="X62" s="100">
        <f>IF(W61="","",X61/X60)</f>
        <v>0.7379679144385026</v>
      </c>
      <c r="Y62" s="101">
        <f>IF(Y61="","",Z61-Z60)</f>
        <v>-47</v>
      </c>
      <c r="Z62" s="100">
        <f>IF(Y61="","",Z61/Z60)</f>
        <v>0.7552083333333334</v>
      </c>
      <c r="AA62" s="102">
        <f>AA61/AA60</f>
        <v>0.7552083333333334</v>
      </c>
      <c r="AB62" s="80"/>
    </row>
    <row r="63" spans="1:28" s="14" customFormat="1" ht="24" customHeight="1">
      <c r="A63" s="79"/>
      <c r="B63" s="88"/>
      <c r="C63" s="157">
        <v>0</v>
      </c>
      <c r="D63" s="158">
        <v>0</v>
      </c>
      <c r="E63" s="159">
        <v>4</v>
      </c>
      <c r="F63" s="158">
        <v>4</v>
      </c>
      <c r="G63" s="159">
        <v>2</v>
      </c>
      <c r="H63" s="158">
        <v>6</v>
      </c>
      <c r="I63" s="159">
        <v>0</v>
      </c>
      <c r="J63" s="158">
        <v>6</v>
      </c>
      <c r="K63" s="159">
        <v>4</v>
      </c>
      <c r="L63" s="158">
        <v>10</v>
      </c>
      <c r="M63" s="159">
        <v>0</v>
      </c>
      <c r="N63" s="158">
        <v>10</v>
      </c>
      <c r="O63" s="159">
        <v>8</v>
      </c>
      <c r="P63" s="158">
        <v>18</v>
      </c>
      <c r="Q63" s="159">
        <v>3</v>
      </c>
      <c r="R63" s="158">
        <v>21</v>
      </c>
      <c r="S63" s="159">
        <v>1</v>
      </c>
      <c r="T63" s="158">
        <v>22</v>
      </c>
      <c r="U63" s="159">
        <v>3</v>
      </c>
      <c r="V63" s="158">
        <v>25</v>
      </c>
      <c r="W63" s="159">
        <v>10</v>
      </c>
      <c r="X63" s="158">
        <v>35</v>
      </c>
      <c r="Y63" s="159">
        <v>3</v>
      </c>
      <c r="Z63" s="160">
        <v>38</v>
      </c>
      <c r="AA63" s="110">
        <f>+Y63+W63+U63+S63+Q63+O63+M63+K63+I63+G63+E63+C63</f>
        <v>38</v>
      </c>
      <c r="AB63" s="80"/>
    </row>
    <row r="64" spans="1:28" s="14" customFormat="1" ht="24" customHeight="1">
      <c r="A64" s="79"/>
      <c r="B64" s="93" t="s">
        <v>143</v>
      </c>
      <c r="C64" s="94">
        <f>SUM('[1]４・５ページ'!E19:E19)</f>
        <v>5</v>
      </c>
      <c r="D64" s="95">
        <f>C64</f>
        <v>5</v>
      </c>
      <c r="E64" s="96">
        <f>IF('[1]４・５ページ'!G19="","",SUM('[1]４・５ページ'!G19:G19))</f>
        <v>2</v>
      </c>
      <c r="F64" s="95">
        <f>IF(E64="","",E64+D64)</f>
        <v>7</v>
      </c>
      <c r="G64" s="96">
        <f>IF('[1]４・５ページ'!I19="","",SUM('[1]４・５ページ'!I19:I19))</f>
        <v>1</v>
      </c>
      <c r="H64" s="95">
        <f>IF(G64="","",G64+F64)</f>
        <v>8</v>
      </c>
      <c r="I64" s="96">
        <f>IF('[1]４・５ページ'!K19="","",SUM('[1]４・５ページ'!K19:K19))</f>
        <v>3</v>
      </c>
      <c r="J64" s="95">
        <f>IF(I64="","",I64+H64)</f>
        <v>11</v>
      </c>
      <c r="K64" s="96">
        <f>IF('[1]４・５ページ'!M19="","",SUM('[1]４・５ページ'!M19:M19))</f>
        <v>1</v>
      </c>
      <c r="L64" s="95">
        <f>IF(K64="","",K64+J64)</f>
        <v>12</v>
      </c>
      <c r="M64" s="96">
        <f>IF('[1]４・５ページ'!O19="","",SUM('[1]４・５ページ'!O19:O19))</f>
        <v>10</v>
      </c>
      <c r="N64" s="95">
        <f>IF(M64="","",M64+L64)</f>
        <v>22</v>
      </c>
      <c r="O64" s="96">
        <f>IF('[1]４・５ページ'!Q19="","",SUM('[1]４・５ページ'!Q19:Q19))</f>
        <v>5</v>
      </c>
      <c r="P64" s="95">
        <f>IF(O64="","",O64+N64)</f>
        <v>27</v>
      </c>
      <c r="Q64" s="96">
        <f>IF('[1]４・５ページ'!S19="","",SUM('[1]４・５ページ'!S19:S19))</f>
        <v>7</v>
      </c>
      <c r="R64" s="95">
        <f>IF(Q64="","",Q64+P64)</f>
        <v>34</v>
      </c>
      <c r="S64" s="96">
        <f>IF('[1]４・５ページ'!U19="","",SUM('[1]４・５ページ'!U19:U19))</f>
        <v>3</v>
      </c>
      <c r="T64" s="95">
        <f>IF(S64="","",S64+R64)</f>
        <v>37</v>
      </c>
      <c r="U64" s="96">
        <f>IF('[1]４・５ページ'!W19="","",SUM('[1]４・５ページ'!W19:W19))</f>
        <v>25</v>
      </c>
      <c r="V64" s="95">
        <f>IF(U64="","",U64+T64)</f>
        <v>62</v>
      </c>
      <c r="W64" s="96">
        <f>IF('[1]４・５ページ'!Y19="","",SUM('[1]４・５ページ'!Y19:Y19))</f>
        <v>7</v>
      </c>
      <c r="X64" s="95">
        <f>IF(W64="","",W64+V64)</f>
        <v>69</v>
      </c>
      <c r="Y64" s="96">
        <f>IF('[1]４・５ページ'!AA19="","",SUM('[1]４・５ページ'!AA19:AA19))</f>
        <v>20</v>
      </c>
      <c r="Z64" s="95">
        <f>IF(Y64="","",Y64+X64)</f>
        <v>89</v>
      </c>
      <c r="AA64" s="97">
        <f>MAX(D64,F64,H64,J64,L64,N64,P64,R64,T64,V64,X64,Z64)</f>
        <v>89</v>
      </c>
      <c r="AB64" s="80"/>
    </row>
    <row r="65" spans="1:28" s="14" customFormat="1" ht="24" customHeight="1" thickBot="1">
      <c r="A65" s="79"/>
      <c r="B65" s="98"/>
      <c r="C65" s="99">
        <f>D64-D63</f>
        <v>5</v>
      </c>
      <c r="D65" s="100">
        <v>0</v>
      </c>
      <c r="E65" s="101">
        <f>IF(E64="","",F64-F63)</f>
        <v>3</v>
      </c>
      <c r="F65" s="100">
        <f>IF(E64="","",F64/F63)</f>
        <v>1.75</v>
      </c>
      <c r="G65" s="101">
        <f>IF(G64="","",H64-H63)</f>
        <v>2</v>
      </c>
      <c r="H65" s="100">
        <f>IF(G64="","",H64/H63)</f>
        <v>1.3333333333333333</v>
      </c>
      <c r="I65" s="101">
        <f>IF(I64="","",J64-J63)</f>
        <v>5</v>
      </c>
      <c r="J65" s="100">
        <f>IF(I64="","",J64/J63)</f>
        <v>1.8333333333333333</v>
      </c>
      <c r="K65" s="101">
        <f>IF(K64="","",L64-L63)</f>
        <v>2</v>
      </c>
      <c r="L65" s="100">
        <f>IF(K64="","",L64/L63)</f>
        <v>1.2</v>
      </c>
      <c r="M65" s="101">
        <f>IF(M64="","",N64-N63)</f>
        <v>12</v>
      </c>
      <c r="N65" s="100">
        <f>IF(M64="","",N64/N63)</f>
        <v>2.2</v>
      </c>
      <c r="O65" s="101">
        <f>IF(O64="","",P64-P63)</f>
        <v>9</v>
      </c>
      <c r="P65" s="100">
        <f>IF(O64="","",P64/P63)</f>
        <v>1.5</v>
      </c>
      <c r="Q65" s="101">
        <f>IF(Q64="","",R64-R63)</f>
        <v>13</v>
      </c>
      <c r="R65" s="100">
        <f>IF(Q64="","",R64/R63)</f>
        <v>1.619047619047619</v>
      </c>
      <c r="S65" s="101">
        <f>IF(S64="","",T64-T63)</f>
        <v>15</v>
      </c>
      <c r="T65" s="100">
        <f>IF(S64="","",T64/T63)</f>
        <v>1.6818181818181819</v>
      </c>
      <c r="U65" s="101">
        <f>IF(U64="","",V64-V63)</f>
        <v>37</v>
      </c>
      <c r="V65" s="100">
        <f>IF(U64="","",V64/V63)</f>
        <v>2.48</v>
      </c>
      <c r="W65" s="101">
        <f>IF(W64="","",X64-X63)</f>
        <v>34</v>
      </c>
      <c r="X65" s="100">
        <f>IF(W64="","",X64/X63)</f>
        <v>1.9714285714285715</v>
      </c>
      <c r="Y65" s="101">
        <f>IF(Y64="","",Z64-Z63)</f>
        <v>51</v>
      </c>
      <c r="Z65" s="100">
        <f>IF(Y64="","",Z64/Z63)</f>
        <v>2.3421052631578947</v>
      </c>
      <c r="AA65" s="102">
        <f>AA64/AA63</f>
        <v>2.3421052631578947</v>
      </c>
      <c r="AB65" s="80"/>
    </row>
    <row r="66" spans="1:28" s="14" customFormat="1" ht="24" customHeight="1">
      <c r="A66" s="79"/>
      <c r="B66" s="88"/>
      <c r="C66" s="157">
        <v>26</v>
      </c>
      <c r="D66" s="158">
        <v>26</v>
      </c>
      <c r="E66" s="159">
        <v>12</v>
      </c>
      <c r="F66" s="158">
        <v>38</v>
      </c>
      <c r="G66" s="159">
        <v>10</v>
      </c>
      <c r="H66" s="158">
        <v>48</v>
      </c>
      <c r="I66" s="159">
        <v>21</v>
      </c>
      <c r="J66" s="158">
        <v>69</v>
      </c>
      <c r="K66" s="159">
        <v>9</v>
      </c>
      <c r="L66" s="158">
        <v>78</v>
      </c>
      <c r="M66" s="159">
        <v>14</v>
      </c>
      <c r="N66" s="158">
        <v>92</v>
      </c>
      <c r="O66" s="159">
        <v>9</v>
      </c>
      <c r="P66" s="158">
        <v>101</v>
      </c>
      <c r="Q66" s="159">
        <v>17</v>
      </c>
      <c r="R66" s="158">
        <v>118</v>
      </c>
      <c r="S66" s="159">
        <v>6</v>
      </c>
      <c r="T66" s="158">
        <v>124</v>
      </c>
      <c r="U66" s="159">
        <v>15</v>
      </c>
      <c r="V66" s="158">
        <v>139</v>
      </c>
      <c r="W66" s="159">
        <v>5</v>
      </c>
      <c r="X66" s="158">
        <v>144</v>
      </c>
      <c r="Y66" s="159">
        <v>23</v>
      </c>
      <c r="Z66" s="160">
        <v>167</v>
      </c>
      <c r="AA66" s="110">
        <f>+Y66+W66+U66+S66+Q66+O66+M66+K66+I66+G66+E66+C66</f>
        <v>167</v>
      </c>
      <c r="AB66" s="80"/>
    </row>
    <row r="67" spans="1:28" s="14" customFormat="1" ht="24" customHeight="1">
      <c r="A67" s="79"/>
      <c r="B67" s="93" t="s">
        <v>144</v>
      </c>
      <c r="C67" s="94">
        <f>SUM('[1]４・５ページ'!E20:E21)</f>
        <v>16</v>
      </c>
      <c r="D67" s="95">
        <f>C67</f>
        <v>16</v>
      </c>
      <c r="E67" s="96">
        <f>IF('[1]４・５ページ'!G20="","",SUM('[1]４・５ページ'!G20:G21))</f>
        <v>5</v>
      </c>
      <c r="F67" s="95">
        <f>IF(E67="","",E67+D67)</f>
        <v>21</v>
      </c>
      <c r="G67" s="96">
        <f>IF('[1]４・５ページ'!I20="","",SUM('[1]４・５ページ'!I20:I21))</f>
        <v>7</v>
      </c>
      <c r="H67" s="95">
        <f>IF(G67="","",G67+F67)</f>
        <v>28</v>
      </c>
      <c r="I67" s="96">
        <f>IF('[1]４・５ページ'!K20="","",SUM('[1]４・５ページ'!K20:K21))</f>
        <v>24</v>
      </c>
      <c r="J67" s="95">
        <f>IF(I67="","",I67+H67)</f>
        <v>52</v>
      </c>
      <c r="K67" s="96">
        <f>IF('[1]４・５ページ'!M20="","",SUM('[1]４・５ページ'!M20:M21))</f>
        <v>11</v>
      </c>
      <c r="L67" s="95">
        <f>IF(K67="","",K67+J67)</f>
        <v>63</v>
      </c>
      <c r="M67" s="96">
        <f>IF('[1]４・５ページ'!O20="","",SUM('[1]４・５ページ'!O20:O21))</f>
        <v>11</v>
      </c>
      <c r="N67" s="95">
        <f>IF(M67="","",M67+L67)</f>
        <v>74</v>
      </c>
      <c r="O67" s="96">
        <f>IF('[1]４・５ページ'!Q20="","",SUM('[1]４・５ページ'!Q20:Q21))</f>
        <v>5</v>
      </c>
      <c r="P67" s="95">
        <f>IF(O67="","",O67+N67)</f>
        <v>79</v>
      </c>
      <c r="Q67" s="96">
        <f>IF('[1]４・５ページ'!S20="","",SUM('[1]４・５ページ'!S20:S21))</f>
        <v>17</v>
      </c>
      <c r="R67" s="95">
        <f>IF(Q67="","",Q67+P67)</f>
        <v>96</v>
      </c>
      <c r="S67" s="96">
        <f>IF('[1]４・５ページ'!U20="","",SUM('[1]４・５ページ'!U20:U21))</f>
        <v>14</v>
      </c>
      <c r="T67" s="95">
        <f>IF(S67="","",S67+R67)</f>
        <v>110</v>
      </c>
      <c r="U67" s="96">
        <f>IF('[1]４・５ページ'!W20="","",SUM('[1]４・５ページ'!W20:W21))</f>
        <v>9</v>
      </c>
      <c r="V67" s="95">
        <f>IF(U67="","",U67+T67)</f>
        <v>119</v>
      </c>
      <c r="W67" s="96">
        <f>IF('[1]４・５ページ'!Y20="","",SUM('[1]４・５ページ'!Y20:Y21))</f>
        <v>15</v>
      </c>
      <c r="X67" s="95">
        <f>IF(W67="","",W67+V67)</f>
        <v>134</v>
      </c>
      <c r="Y67" s="96">
        <f>IF('[1]４・５ページ'!AA20="","",SUM('[1]４・５ページ'!AA20:AA21))</f>
        <v>13</v>
      </c>
      <c r="Z67" s="95">
        <f>IF(Y67="","",Y67+X67)</f>
        <v>147</v>
      </c>
      <c r="AA67" s="97">
        <f>MAX(D67,F67,H67,J67,L67,N67,P67,R67,T67,V67,X67,Z67)</f>
        <v>147</v>
      </c>
      <c r="AB67" s="80"/>
    </row>
    <row r="68" spans="1:28" s="14" customFormat="1" ht="24" customHeight="1" thickBot="1">
      <c r="A68" s="79"/>
      <c r="B68" s="98"/>
      <c r="C68" s="99">
        <f>D67-D66</f>
        <v>-10</v>
      </c>
      <c r="D68" s="100">
        <f>D67/D66</f>
        <v>0.6153846153846154</v>
      </c>
      <c r="E68" s="101">
        <f>IF(E67="","",F67-F66)</f>
        <v>-17</v>
      </c>
      <c r="F68" s="100">
        <f>IF(E67="","",F67/F66)</f>
        <v>0.5526315789473685</v>
      </c>
      <c r="G68" s="101">
        <f>IF(G67="","",H67-H66)</f>
        <v>-20</v>
      </c>
      <c r="H68" s="100">
        <f>IF(G67="","",H67/H66)</f>
        <v>0.5833333333333334</v>
      </c>
      <c r="I68" s="101">
        <f>IF(I67="","",J67-J66)</f>
        <v>-17</v>
      </c>
      <c r="J68" s="100">
        <f>IF(I67="","",J67/J66)</f>
        <v>0.7536231884057971</v>
      </c>
      <c r="K68" s="101">
        <f>IF(K67="","",L67-L66)</f>
        <v>-15</v>
      </c>
      <c r="L68" s="100">
        <f>IF(K67="","",L67/L66)</f>
        <v>0.8076923076923077</v>
      </c>
      <c r="M68" s="101">
        <f>IF(M67="","",N67-N66)</f>
        <v>-18</v>
      </c>
      <c r="N68" s="100">
        <f>IF(M67="","",N67/N66)</f>
        <v>0.8043478260869565</v>
      </c>
      <c r="O68" s="101">
        <f>IF(O67="","",P67-P66)</f>
        <v>-22</v>
      </c>
      <c r="P68" s="100">
        <f>IF(O67="","",P67/P66)</f>
        <v>0.7821782178217822</v>
      </c>
      <c r="Q68" s="101">
        <f>IF(Q67="","",R67-R66)</f>
        <v>-22</v>
      </c>
      <c r="R68" s="100">
        <f>IF(Q67="","",R67/R66)</f>
        <v>0.8135593220338984</v>
      </c>
      <c r="S68" s="101">
        <f>IF(S67="","",T67-T66)</f>
        <v>-14</v>
      </c>
      <c r="T68" s="100">
        <f>IF(S67="","",T67/T66)</f>
        <v>0.8870967741935484</v>
      </c>
      <c r="U68" s="101">
        <f>IF(U67="","",V67-V66)</f>
        <v>-20</v>
      </c>
      <c r="V68" s="100">
        <f>IF(U67="","",V67/V66)</f>
        <v>0.8561151079136691</v>
      </c>
      <c r="W68" s="101">
        <f>IF(W67="","",X67-X66)</f>
        <v>-10</v>
      </c>
      <c r="X68" s="100">
        <f>IF(W67="","",X67/X66)</f>
        <v>0.9305555555555556</v>
      </c>
      <c r="Y68" s="101">
        <f>IF(Y67="","",Z67-Z66)</f>
        <v>-20</v>
      </c>
      <c r="Z68" s="100">
        <f>IF(Y67="","",Z67/Z66)</f>
        <v>0.8802395209580839</v>
      </c>
      <c r="AA68" s="102">
        <f>AA67/AA66</f>
        <v>0.8802395209580839</v>
      </c>
      <c r="AB68" s="80"/>
    </row>
    <row r="69" spans="1:28" s="14" customFormat="1" ht="24" customHeight="1">
      <c r="A69" s="79"/>
      <c r="B69" s="88"/>
      <c r="C69" s="157">
        <v>1</v>
      </c>
      <c r="D69" s="158">
        <v>1</v>
      </c>
      <c r="E69" s="159">
        <v>1</v>
      </c>
      <c r="F69" s="158">
        <v>2</v>
      </c>
      <c r="G69" s="159">
        <v>1</v>
      </c>
      <c r="H69" s="158">
        <v>3</v>
      </c>
      <c r="I69" s="159">
        <v>4</v>
      </c>
      <c r="J69" s="158">
        <v>7</v>
      </c>
      <c r="K69" s="159">
        <v>9</v>
      </c>
      <c r="L69" s="158">
        <v>16</v>
      </c>
      <c r="M69" s="159">
        <v>20</v>
      </c>
      <c r="N69" s="158">
        <v>36</v>
      </c>
      <c r="O69" s="159">
        <v>7</v>
      </c>
      <c r="P69" s="158">
        <v>43</v>
      </c>
      <c r="Q69" s="159">
        <v>8</v>
      </c>
      <c r="R69" s="158">
        <v>51</v>
      </c>
      <c r="S69" s="159">
        <v>9</v>
      </c>
      <c r="T69" s="158">
        <v>60</v>
      </c>
      <c r="U69" s="159">
        <v>4</v>
      </c>
      <c r="V69" s="158">
        <v>64</v>
      </c>
      <c r="W69" s="159">
        <v>9</v>
      </c>
      <c r="X69" s="158">
        <v>73</v>
      </c>
      <c r="Y69" s="159">
        <v>3</v>
      </c>
      <c r="Z69" s="160">
        <v>76</v>
      </c>
      <c r="AA69" s="110">
        <f>+Y69+W69+U69+S69+Q69+O69+M69+K69+I69+G69+E69+C69</f>
        <v>76</v>
      </c>
      <c r="AB69" s="80"/>
    </row>
    <row r="70" spans="1:28" s="14" customFormat="1" ht="24" customHeight="1">
      <c r="A70" s="79"/>
      <c r="B70" s="93" t="s">
        <v>145</v>
      </c>
      <c r="C70" s="94">
        <f>SUM('[1]４・５ページ'!E22:E25)</f>
        <v>0</v>
      </c>
      <c r="D70" s="95">
        <f>C70</f>
        <v>0</v>
      </c>
      <c r="E70" s="96">
        <f>IF('[1]４・５ページ'!G22="","",SUM('[1]４・５ページ'!G22:G25))</f>
        <v>3</v>
      </c>
      <c r="F70" s="95">
        <f>IF(E70="","",E70+D70)</f>
        <v>3</v>
      </c>
      <c r="G70" s="96">
        <f>IF('[1]４・５ページ'!I22="","",SUM('[1]４・５ページ'!I22:I25))</f>
        <v>0</v>
      </c>
      <c r="H70" s="95">
        <f>IF(G70="","",G70+F70)</f>
        <v>3</v>
      </c>
      <c r="I70" s="96">
        <f>IF('[1]４・５ページ'!K22="","",SUM('[1]４・５ページ'!K22:K25))</f>
        <v>5</v>
      </c>
      <c r="J70" s="95">
        <f>IF(I70="","",I70+H70)</f>
        <v>8</v>
      </c>
      <c r="K70" s="96">
        <f>IF('[1]４・５ページ'!M22="","",SUM('[1]４・５ページ'!M22:M25))</f>
        <v>7</v>
      </c>
      <c r="L70" s="95">
        <f>IF(K70="","",K70+J70)</f>
        <v>15</v>
      </c>
      <c r="M70" s="96">
        <f>IF('[1]４・５ページ'!O22="","",SUM('[1]４・５ページ'!O22:O25))</f>
        <v>9</v>
      </c>
      <c r="N70" s="95">
        <f>IF(M70="","",M70+L70)</f>
        <v>24</v>
      </c>
      <c r="O70" s="96">
        <f>IF('[1]４・５ページ'!Q22="","",SUM('[1]４・５ページ'!Q22:Q25))</f>
        <v>3</v>
      </c>
      <c r="P70" s="95">
        <f>IF(O70="","",O70+N70)</f>
        <v>27</v>
      </c>
      <c r="Q70" s="96">
        <f>IF('[1]４・５ページ'!S22="","",SUM('[1]４・５ページ'!S22:S25))</f>
        <v>3</v>
      </c>
      <c r="R70" s="95">
        <f>IF(Q70="","",Q70+P70)</f>
        <v>30</v>
      </c>
      <c r="S70" s="96">
        <f>IF('[1]４・５ページ'!U22="","",SUM('[1]４・５ページ'!U22:U25))</f>
        <v>7</v>
      </c>
      <c r="T70" s="95">
        <f>IF(S70="","",S70+R70)</f>
        <v>37</v>
      </c>
      <c r="U70" s="96">
        <f>IF('[1]４・５ページ'!W22="","",SUM('[1]４・５ページ'!W22:W25))</f>
        <v>11</v>
      </c>
      <c r="V70" s="95">
        <f>IF(U70="","",U70+T70)</f>
        <v>48</v>
      </c>
      <c r="W70" s="96">
        <f>IF('[1]４・５ページ'!Y22="","",SUM('[1]４・５ページ'!Y22:Y25))</f>
        <v>11</v>
      </c>
      <c r="X70" s="95">
        <f>IF(W70="","",W70+V70)</f>
        <v>59</v>
      </c>
      <c r="Y70" s="96">
        <f>IF('[1]４・５ページ'!AA22="","",SUM('[1]４・５ページ'!AA22:AA25))</f>
        <v>2</v>
      </c>
      <c r="Z70" s="95">
        <f>IF(Y70="","",Y70+X70)</f>
        <v>61</v>
      </c>
      <c r="AA70" s="97">
        <f>MAX(D70,F70,H70,J70,L70,N70,P70,R70,T70,V70,X70,Z70)</f>
        <v>61</v>
      </c>
      <c r="AB70" s="80"/>
    </row>
    <row r="71" spans="1:28" s="14" customFormat="1" ht="24" customHeight="1" thickBot="1">
      <c r="A71" s="79"/>
      <c r="B71" s="98"/>
      <c r="C71" s="99">
        <f>D70-D69</f>
        <v>-1</v>
      </c>
      <c r="D71" s="100">
        <f>IF(C70="","",D70/D69)</f>
        <v>0</v>
      </c>
      <c r="E71" s="101">
        <f>IF(E70="","",F70-F69)</f>
        <v>1</v>
      </c>
      <c r="F71" s="100">
        <f>IF(E70="","",F70/F69)</f>
        <v>1.5</v>
      </c>
      <c r="G71" s="101">
        <f>IF(G70="","",H70-H69)</f>
        <v>0</v>
      </c>
      <c r="H71" s="100">
        <f>IF(G70="","",H70/H69)</f>
        <v>1</v>
      </c>
      <c r="I71" s="101">
        <f>IF(I70="","",J70-J69)</f>
        <v>1</v>
      </c>
      <c r="J71" s="100">
        <f>IF(I70="","",J70/J69)</f>
        <v>1.1428571428571428</v>
      </c>
      <c r="K71" s="101">
        <f>IF(K70="","",L70-L69)</f>
        <v>-1</v>
      </c>
      <c r="L71" s="100">
        <f>IF(K70="","",L70/L69)</f>
        <v>0.9375</v>
      </c>
      <c r="M71" s="101">
        <f>IF(M70="","",N70-N69)</f>
        <v>-12</v>
      </c>
      <c r="N71" s="100">
        <f>IF(M70="","",N70/N69)</f>
        <v>0.6666666666666666</v>
      </c>
      <c r="O71" s="101">
        <f>IF(O70="","",P70-P69)</f>
        <v>-16</v>
      </c>
      <c r="P71" s="100">
        <f>IF(O70="","",P70/P69)</f>
        <v>0.627906976744186</v>
      </c>
      <c r="Q71" s="101">
        <f>IF(Q70="","",R70-R69)</f>
        <v>-21</v>
      </c>
      <c r="R71" s="100">
        <f>IF(Q70="","",R70/R69)</f>
        <v>0.5882352941176471</v>
      </c>
      <c r="S71" s="101">
        <f>IF(S70="","",T70-T69)</f>
        <v>-23</v>
      </c>
      <c r="T71" s="100">
        <f>IF(S70="","",T70/T69)</f>
        <v>0.6166666666666667</v>
      </c>
      <c r="U71" s="101">
        <f>IF(U70="","",V70-V69)</f>
        <v>-16</v>
      </c>
      <c r="V71" s="100">
        <f>IF(U70="","",V70/V69)</f>
        <v>0.75</v>
      </c>
      <c r="W71" s="101">
        <f>IF(W70="","",X70-X69)</f>
        <v>-14</v>
      </c>
      <c r="X71" s="100">
        <f>IF(W70="","",X70/X69)</f>
        <v>0.8082191780821918</v>
      </c>
      <c r="Y71" s="101">
        <f>IF(Y70="","",Z70-Z69)</f>
        <v>-15</v>
      </c>
      <c r="Z71" s="100">
        <f>IF(Y70="","",Z70/Z69)</f>
        <v>0.8026315789473685</v>
      </c>
      <c r="AA71" s="102">
        <f>AA70/AA69</f>
        <v>0.8026315789473685</v>
      </c>
      <c r="AB71" s="80"/>
    </row>
    <row r="72" spans="1:28" s="14" customFormat="1" ht="24" customHeight="1">
      <c r="A72" s="79"/>
      <c r="B72" s="88"/>
      <c r="C72" s="157">
        <v>6</v>
      </c>
      <c r="D72" s="158">
        <v>6</v>
      </c>
      <c r="E72" s="159">
        <v>0</v>
      </c>
      <c r="F72" s="158">
        <v>6</v>
      </c>
      <c r="G72" s="159">
        <v>2</v>
      </c>
      <c r="H72" s="158">
        <v>8</v>
      </c>
      <c r="I72" s="159">
        <v>11</v>
      </c>
      <c r="J72" s="158">
        <v>19</v>
      </c>
      <c r="K72" s="159">
        <v>4</v>
      </c>
      <c r="L72" s="158">
        <v>23</v>
      </c>
      <c r="M72" s="159">
        <v>5</v>
      </c>
      <c r="N72" s="158">
        <v>28</v>
      </c>
      <c r="O72" s="159">
        <v>8</v>
      </c>
      <c r="P72" s="158">
        <v>36</v>
      </c>
      <c r="Q72" s="159">
        <v>4</v>
      </c>
      <c r="R72" s="158">
        <v>40</v>
      </c>
      <c r="S72" s="159">
        <v>5</v>
      </c>
      <c r="T72" s="158">
        <v>45</v>
      </c>
      <c r="U72" s="159">
        <v>11</v>
      </c>
      <c r="V72" s="158">
        <v>56</v>
      </c>
      <c r="W72" s="159">
        <v>3</v>
      </c>
      <c r="X72" s="158">
        <v>59</v>
      </c>
      <c r="Y72" s="159">
        <v>4</v>
      </c>
      <c r="Z72" s="160">
        <v>63</v>
      </c>
      <c r="AA72" s="110">
        <f>+Y72+W72+U72+S72+Q72+O72+M72+K72+I72+G72+E72+C72</f>
        <v>63</v>
      </c>
      <c r="AB72" s="80"/>
    </row>
    <row r="73" spans="1:28" s="14" customFormat="1" ht="24" customHeight="1">
      <c r="A73" s="79"/>
      <c r="B73" s="93" t="s">
        <v>146</v>
      </c>
      <c r="C73" s="94">
        <f>SUM('[1]４・５ページ'!E26:E29)</f>
        <v>0</v>
      </c>
      <c r="D73" s="95">
        <f>C73</f>
        <v>0</v>
      </c>
      <c r="E73" s="96">
        <f>IF('[1]４・５ページ'!G26="","",SUM('[1]４・５ページ'!G26:G29))</f>
        <v>2</v>
      </c>
      <c r="F73" s="95">
        <f>IF(E73="","",E73+D73)</f>
        <v>2</v>
      </c>
      <c r="G73" s="96">
        <f>IF('[1]４・５ページ'!I26="","",SUM('[1]４・５ページ'!I26:I29))</f>
        <v>0</v>
      </c>
      <c r="H73" s="95">
        <f>IF(G73="","",G73+F73)</f>
        <v>2</v>
      </c>
      <c r="I73" s="96">
        <f>IF('[1]４・５ページ'!K26="","",SUM('[1]４・５ページ'!K26:K29))</f>
        <v>7</v>
      </c>
      <c r="J73" s="95">
        <f>IF(I73="","",I73+H73)</f>
        <v>9</v>
      </c>
      <c r="K73" s="96">
        <f>IF('[1]４・５ページ'!M26="","",SUM('[1]４・５ページ'!M26:M29))</f>
        <v>6</v>
      </c>
      <c r="L73" s="95">
        <f>IF(K73="","",K73+J73)</f>
        <v>15</v>
      </c>
      <c r="M73" s="96">
        <f>IF('[1]４・５ページ'!O26="","",SUM('[1]４・５ページ'!O26:O29))</f>
        <v>6</v>
      </c>
      <c r="N73" s="95">
        <f>IF(M73="","",M73+L73)</f>
        <v>21</v>
      </c>
      <c r="O73" s="96">
        <f>IF('[1]４・５ページ'!Q26="","",SUM('[1]４・５ページ'!Q26:Q29))</f>
        <v>8</v>
      </c>
      <c r="P73" s="95">
        <f>IF(O73="","",O73+N73)</f>
        <v>29</v>
      </c>
      <c r="Q73" s="96">
        <f>IF('[1]４・５ページ'!S26="","",SUM('[1]４・５ページ'!S26:S29))</f>
        <v>6</v>
      </c>
      <c r="R73" s="95">
        <f>IF(Q73="","",Q73+P73)</f>
        <v>35</v>
      </c>
      <c r="S73" s="96">
        <f>IF('[1]４・５ページ'!U26="","",SUM('[1]４・５ページ'!U26:U29))</f>
        <v>5</v>
      </c>
      <c r="T73" s="95">
        <f>IF(S73="","",S73+R73)</f>
        <v>40</v>
      </c>
      <c r="U73" s="96">
        <f>IF('[1]４・５ページ'!W26="","",SUM('[1]４・５ページ'!W26:W29))</f>
        <v>2</v>
      </c>
      <c r="V73" s="95">
        <f>IF(U73="","",U73+T73)</f>
        <v>42</v>
      </c>
      <c r="W73" s="96">
        <f>IF('[1]４・５ページ'!Y26="","",SUM('[1]４・５ページ'!Y26:Y29))</f>
        <v>4</v>
      </c>
      <c r="X73" s="95">
        <f>IF(W73="","",W73+V73)</f>
        <v>46</v>
      </c>
      <c r="Y73" s="96">
        <f>IF('[1]４・５ページ'!AA26="","",SUM('[1]４・５ページ'!AA26:AA29))</f>
        <v>1</v>
      </c>
      <c r="Z73" s="95">
        <f>IF(Y73="","",Y73+X73)</f>
        <v>47</v>
      </c>
      <c r="AA73" s="97">
        <f>MAX(D73,F73,H73,J73,L73,N73,P73,R73,T73,V73,X73,Z73)</f>
        <v>47</v>
      </c>
      <c r="AB73" s="80"/>
    </row>
    <row r="74" spans="1:28" s="14" customFormat="1" ht="24" customHeight="1" thickBot="1">
      <c r="A74" s="79"/>
      <c r="B74" s="98"/>
      <c r="C74" s="99">
        <f>D73-D72</f>
        <v>-6</v>
      </c>
      <c r="D74" s="100">
        <f>IF(C73="","",D73/D72)</f>
        <v>0</v>
      </c>
      <c r="E74" s="101">
        <f>IF(E73="","",F73-F72)</f>
        <v>-4</v>
      </c>
      <c r="F74" s="100">
        <f>IF(E73="","",F73/F72)</f>
        <v>0.3333333333333333</v>
      </c>
      <c r="G74" s="101">
        <f>IF(G73="","",H73-H72)</f>
        <v>-6</v>
      </c>
      <c r="H74" s="100">
        <f>IF(G73="","",H73/H72)</f>
        <v>0.25</v>
      </c>
      <c r="I74" s="101">
        <f>IF(I73="","",J73-J72)</f>
        <v>-10</v>
      </c>
      <c r="J74" s="100">
        <f>IF(I73="","",J73/J72)</f>
        <v>0.47368421052631576</v>
      </c>
      <c r="K74" s="101">
        <f>IF(K73="","",L73-L72)</f>
        <v>-8</v>
      </c>
      <c r="L74" s="100">
        <f>IF(K73="","",L73/L72)</f>
        <v>0.6521739130434783</v>
      </c>
      <c r="M74" s="101">
        <f>IF(M73="","",N73-N72)</f>
        <v>-7</v>
      </c>
      <c r="N74" s="100">
        <f>IF(M73="","",N73/N72)</f>
        <v>0.75</v>
      </c>
      <c r="O74" s="101">
        <f>IF(O73="","",P73-P72)</f>
        <v>-7</v>
      </c>
      <c r="P74" s="100">
        <f>IF(O73="","",P73/P72)</f>
        <v>0.8055555555555556</v>
      </c>
      <c r="Q74" s="101">
        <f>IF(Q73="","",R73-R72)</f>
        <v>-5</v>
      </c>
      <c r="R74" s="100">
        <f>IF(Q73="","",R73/R72)</f>
        <v>0.875</v>
      </c>
      <c r="S74" s="101">
        <f>IF(S73="","",T73-T72)</f>
        <v>-5</v>
      </c>
      <c r="T74" s="100">
        <f>IF(S73="","",T73/T72)</f>
        <v>0.8888888888888888</v>
      </c>
      <c r="U74" s="101">
        <f>IF(U73="","",V73-V72)</f>
        <v>-14</v>
      </c>
      <c r="V74" s="100">
        <f>IF(U73="","",V73/V72)</f>
        <v>0.75</v>
      </c>
      <c r="W74" s="101">
        <f>IF(W73="","",X73-X72)</f>
        <v>-13</v>
      </c>
      <c r="X74" s="100">
        <f>IF(W73="","",X73/X72)</f>
        <v>0.7796610169491526</v>
      </c>
      <c r="Y74" s="101">
        <f>IF(Y73="","",Z73-Z72)</f>
        <v>-16</v>
      </c>
      <c r="Z74" s="100">
        <f>IF(Y73="","",Z73/Z72)</f>
        <v>0.746031746031746</v>
      </c>
      <c r="AA74" s="102">
        <f>AA73/AA72</f>
        <v>0.746031746031746</v>
      </c>
      <c r="AB74" s="80"/>
    </row>
    <row r="75" spans="1:28" s="14" customFormat="1" ht="24" customHeight="1">
      <c r="A75" s="79"/>
      <c r="B75" s="88"/>
      <c r="C75" s="157">
        <v>3</v>
      </c>
      <c r="D75" s="158">
        <v>3</v>
      </c>
      <c r="E75" s="159">
        <v>0</v>
      </c>
      <c r="F75" s="158">
        <v>3</v>
      </c>
      <c r="G75" s="159">
        <v>2</v>
      </c>
      <c r="H75" s="158">
        <v>5</v>
      </c>
      <c r="I75" s="159">
        <v>7</v>
      </c>
      <c r="J75" s="158">
        <v>12</v>
      </c>
      <c r="K75" s="159">
        <v>7</v>
      </c>
      <c r="L75" s="158">
        <v>19</v>
      </c>
      <c r="M75" s="159">
        <v>9</v>
      </c>
      <c r="N75" s="158">
        <v>28</v>
      </c>
      <c r="O75" s="159">
        <v>13</v>
      </c>
      <c r="P75" s="158">
        <v>41</v>
      </c>
      <c r="Q75" s="159">
        <v>1</v>
      </c>
      <c r="R75" s="158">
        <v>42</v>
      </c>
      <c r="S75" s="159">
        <v>7</v>
      </c>
      <c r="T75" s="158">
        <v>49</v>
      </c>
      <c r="U75" s="159">
        <v>18</v>
      </c>
      <c r="V75" s="158">
        <v>67</v>
      </c>
      <c r="W75" s="159">
        <v>2</v>
      </c>
      <c r="X75" s="158">
        <v>69</v>
      </c>
      <c r="Y75" s="159">
        <v>3</v>
      </c>
      <c r="Z75" s="160">
        <v>72</v>
      </c>
      <c r="AA75" s="110">
        <f>+Y75+W75+U75+S75+Q75+O75+M75+K75+I75+G75+E75+C75</f>
        <v>72</v>
      </c>
      <c r="AB75" s="80"/>
    </row>
    <row r="76" spans="1:28" s="14" customFormat="1" ht="24" customHeight="1">
      <c r="A76" s="79"/>
      <c r="B76" s="93" t="s">
        <v>147</v>
      </c>
      <c r="C76" s="94">
        <f>SUM('[1]４・５ページ'!E30:E32)</f>
        <v>1</v>
      </c>
      <c r="D76" s="95">
        <f>C76</f>
        <v>1</v>
      </c>
      <c r="E76" s="96">
        <f>IF('[1]４・５ページ'!G30="","",SUM('[1]４・５ページ'!G30:G32))</f>
        <v>2</v>
      </c>
      <c r="F76" s="95">
        <f>IF(E76="","",E76+D76)</f>
        <v>3</v>
      </c>
      <c r="G76" s="96">
        <f>IF('[1]４・５ページ'!I30="","",SUM('[1]４・５ページ'!I30:I32))</f>
        <v>2</v>
      </c>
      <c r="H76" s="95">
        <f>IF(G76="","",G76+F76)</f>
        <v>5</v>
      </c>
      <c r="I76" s="96">
        <f>IF('[1]４・５ページ'!K30="","",SUM('[1]４・５ページ'!K30:K32))</f>
        <v>3</v>
      </c>
      <c r="J76" s="95">
        <f>IF(I76="","",I76+H76)</f>
        <v>8</v>
      </c>
      <c r="K76" s="96">
        <f>IF('[1]４・５ページ'!M30="","",SUM('[1]４・５ページ'!M30:M32))</f>
        <v>7</v>
      </c>
      <c r="L76" s="95">
        <f>IF(K76="","",K76+J76)</f>
        <v>15</v>
      </c>
      <c r="M76" s="96">
        <f>IF('[1]４・５ページ'!O30="","",SUM('[1]４・５ページ'!O30:O32))</f>
        <v>25</v>
      </c>
      <c r="N76" s="95">
        <f>IF(M76="","",M76+L76)</f>
        <v>40</v>
      </c>
      <c r="O76" s="96">
        <f>IF('[1]４・５ページ'!Q30="","",SUM('[1]４・５ページ'!Q30:Q32))</f>
        <v>6</v>
      </c>
      <c r="P76" s="95">
        <f>IF(O76="","",O76+N76)</f>
        <v>46</v>
      </c>
      <c r="Q76" s="96">
        <f>IF('[1]４・５ページ'!S30="","",SUM('[1]４・５ページ'!S30:S32))</f>
        <v>8</v>
      </c>
      <c r="R76" s="95">
        <f>IF(Q76="","",Q76+P76)</f>
        <v>54</v>
      </c>
      <c r="S76" s="96">
        <f>IF('[1]４・５ページ'!U30="","",SUM('[1]４・５ページ'!U30:U32))</f>
        <v>12</v>
      </c>
      <c r="T76" s="95">
        <f>IF(S76="","",S76+R76)</f>
        <v>66</v>
      </c>
      <c r="U76" s="96">
        <f>IF('[1]４・５ページ'!W30="","",SUM('[1]４・５ページ'!W30:W32))</f>
        <v>10</v>
      </c>
      <c r="V76" s="95">
        <f>IF(U76="","",U76+T76)</f>
        <v>76</v>
      </c>
      <c r="W76" s="96">
        <f>IF('[1]４・５ページ'!Y30="","",SUM('[1]４・５ページ'!Y30:Y32))</f>
        <v>3</v>
      </c>
      <c r="X76" s="95">
        <f>IF(W76="","",W76+V76)</f>
        <v>79</v>
      </c>
      <c r="Y76" s="96">
        <f>IF('[1]４・５ページ'!AA30="","",SUM('[1]４・５ページ'!AA30:AA32))</f>
        <v>2</v>
      </c>
      <c r="Z76" s="95">
        <f>IF(Y76="","",Y76+X76)</f>
        <v>81</v>
      </c>
      <c r="AA76" s="97">
        <f>MAX(D76,F76,H76,J76,L76,N76,P76,R76,T76,V76,X76,Z76)</f>
        <v>81</v>
      </c>
      <c r="AB76" s="80"/>
    </row>
    <row r="77" spans="1:28" s="14" customFormat="1" ht="24" customHeight="1" thickBot="1">
      <c r="A77" s="79"/>
      <c r="B77" s="98"/>
      <c r="C77" s="99">
        <f>D76-D75</f>
        <v>-2</v>
      </c>
      <c r="D77" s="100">
        <f>D76/D75</f>
        <v>0.3333333333333333</v>
      </c>
      <c r="E77" s="101">
        <f>IF(E76="","",F76-F75)</f>
        <v>0</v>
      </c>
      <c r="F77" s="100">
        <f>IF(E76="","",F76/F75)</f>
        <v>1</v>
      </c>
      <c r="G77" s="101">
        <f>IF(G76="","",H76-H75)</f>
        <v>0</v>
      </c>
      <c r="H77" s="100">
        <f>IF(G76="","",H76/H75)</f>
        <v>1</v>
      </c>
      <c r="I77" s="101">
        <f>IF(I76="","",J76-J75)</f>
        <v>-4</v>
      </c>
      <c r="J77" s="100">
        <f>IF(I76="","",J76/J75)</f>
        <v>0.6666666666666666</v>
      </c>
      <c r="K77" s="101">
        <f>IF(K76="","",L76-L75)</f>
        <v>-4</v>
      </c>
      <c r="L77" s="100">
        <f>IF(K76="","",L76/L75)</f>
        <v>0.7894736842105263</v>
      </c>
      <c r="M77" s="101">
        <f>IF(M76="","",N76-N75)</f>
        <v>12</v>
      </c>
      <c r="N77" s="100">
        <f>IF(M76="","",N76/N75)</f>
        <v>1.4285714285714286</v>
      </c>
      <c r="O77" s="101">
        <f>IF(O76="","",P76-P75)</f>
        <v>5</v>
      </c>
      <c r="P77" s="100">
        <f>IF(O76="","",P76/P75)</f>
        <v>1.1219512195121952</v>
      </c>
      <c r="Q77" s="101">
        <f>IF(Q76="","",R76-R75)</f>
        <v>12</v>
      </c>
      <c r="R77" s="100">
        <f>IF(Q76="","",R76/R75)</f>
        <v>1.2857142857142858</v>
      </c>
      <c r="S77" s="101">
        <f>IF(S76="","",T76-T75)</f>
        <v>17</v>
      </c>
      <c r="T77" s="100">
        <f>IF(S76="","",T76/T75)</f>
        <v>1.346938775510204</v>
      </c>
      <c r="U77" s="101">
        <f>IF(U76="","",V76-V75)</f>
        <v>9</v>
      </c>
      <c r="V77" s="100">
        <f>IF(U76="","",V76/V75)</f>
        <v>1.1343283582089552</v>
      </c>
      <c r="W77" s="101">
        <f>IF(W76="","",X76-X75)</f>
        <v>10</v>
      </c>
      <c r="X77" s="100">
        <f>IF(W76="","",X76/X75)</f>
        <v>1.144927536231884</v>
      </c>
      <c r="Y77" s="101">
        <f>IF(Y76="","",Z76-Z75)</f>
        <v>9</v>
      </c>
      <c r="Z77" s="100">
        <f>IF(Y76="","",Z76/Z75)</f>
        <v>1.125</v>
      </c>
      <c r="AA77" s="102">
        <f>AA76/AA75</f>
        <v>1.125</v>
      </c>
      <c r="AB77" s="80"/>
    </row>
    <row r="78" spans="1:28" s="14" customFormat="1" ht="24" customHeight="1">
      <c r="A78" s="79"/>
      <c r="B78" s="88"/>
      <c r="C78" s="157">
        <v>3</v>
      </c>
      <c r="D78" s="158">
        <v>3</v>
      </c>
      <c r="E78" s="159">
        <v>0</v>
      </c>
      <c r="F78" s="158">
        <v>3</v>
      </c>
      <c r="G78" s="159">
        <v>4</v>
      </c>
      <c r="H78" s="158">
        <v>7</v>
      </c>
      <c r="I78" s="159">
        <v>4</v>
      </c>
      <c r="J78" s="158">
        <v>11</v>
      </c>
      <c r="K78" s="159">
        <v>4</v>
      </c>
      <c r="L78" s="158">
        <v>15</v>
      </c>
      <c r="M78" s="159">
        <v>5</v>
      </c>
      <c r="N78" s="158">
        <v>20</v>
      </c>
      <c r="O78" s="159">
        <v>5</v>
      </c>
      <c r="P78" s="158">
        <v>25</v>
      </c>
      <c r="Q78" s="159">
        <v>7</v>
      </c>
      <c r="R78" s="158">
        <v>32</v>
      </c>
      <c r="S78" s="159">
        <v>4</v>
      </c>
      <c r="T78" s="158">
        <v>36</v>
      </c>
      <c r="U78" s="159">
        <v>15</v>
      </c>
      <c r="V78" s="158">
        <v>51</v>
      </c>
      <c r="W78" s="159">
        <v>4</v>
      </c>
      <c r="X78" s="158">
        <v>55</v>
      </c>
      <c r="Y78" s="159">
        <v>0</v>
      </c>
      <c r="Z78" s="160">
        <v>55</v>
      </c>
      <c r="AA78" s="110">
        <f>+Y78+W78+U78+S78+Q78+O78+M78+K78+I78+G78+E78+C78</f>
        <v>55</v>
      </c>
      <c r="AB78" s="80"/>
    </row>
    <row r="79" spans="1:28" s="14" customFormat="1" ht="24" customHeight="1">
      <c r="A79" s="79"/>
      <c r="B79" s="93" t="s">
        <v>148</v>
      </c>
      <c r="C79" s="94">
        <f>SUM('[1]４・５ページ'!E36:E39)</f>
        <v>0</v>
      </c>
      <c r="D79" s="95">
        <f>C79</f>
        <v>0</v>
      </c>
      <c r="E79" s="96">
        <f>IF('[1]４・５ページ'!G36="","",SUM('[1]４・５ページ'!G36:G39))</f>
        <v>11</v>
      </c>
      <c r="F79" s="95">
        <f>IF(E79="","",E79+D79)</f>
        <v>11</v>
      </c>
      <c r="G79" s="96">
        <f>IF('[1]４・５ページ'!I36="","",SUM('[1]４・５ページ'!I36:I39))</f>
        <v>1</v>
      </c>
      <c r="H79" s="95">
        <f>IF(G79="","",G79+F79)</f>
        <v>12</v>
      </c>
      <c r="I79" s="96">
        <f>IF('[1]４・５ページ'!K36="","",SUM('[1]４・５ページ'!K36:K39))</f>
        <v>2</v>
      </c>
      <c r="J79" s="95">
        <f>IF(I79="","",I79+H79)</f>
        <v>14</v>
      </c>
      <c r="K79" s="96">
        <f>IF('[1]４・５ページ'!M36="","",SUM('[1]４・５ページ'!M36:M39))</f>
        <v>9</v>
      </c>
      <c r="L79" s="95">
        <f>IF(K79="","",K79+J79)</f>
        <v>23</v>
      </c>
      <c r="M79" s="96">
        <f>IF('[1]４・５ページ'!O36="","",SUM('[1]４・５ページ'!O36:O39))</f>
        <v>10</v>
      </c>
      <c r="N79" s="95">
        <f>IF(M79="","",M79+L79)</f>
        <v>33</v>
      </c>
      <c r="O79" s="96">
        <f>IF('[1]４・５ページ'!Q36="","",SUM('[1]４・５ページ'!Q36:Q39))</f>
        <v>3</v>
      </c>
      <c r="P79" s="95">
        <f>IF(O79="","",O79+N79)</f>
        <v>36</v>
      </c>
      <c r="Q79" s="96">
        <f>IF('[1]４・５ページ'!S36="","",SUM('[1]４・５ページ'!S36:S39))</f>
        <v>7</v>
      </c>
      <c r="R79" s="95">
        <f>IF(Q79="","",Q79+P79)</f>
        <v>43</v>
      </c>
      <c r="S79" s="96">
        <f>IF('[1]４・５ページ'!U36="","",SUM('[1]４・５ページ'!U36:U39))</f>
        <v>19</v>
      </c>
      <c r="T79" s="95">
        <f>IF(S79="","",S79+R79)</f>
        <v>62</v>
      </c>
      <c r="U79" s="96">
        <f>IF('[1]４・５ページ'!W36="","",SUM('[1]４・５ページ'!W36:W39))</f>
        <v>4</v>
      </c>
      <c r="V79" s="95">
        <f>IF(U79="","",U79+T79)</f>
        <v>66</v>
      </c>
      <c r="W79" s="96">
        <f>IF('[1]４・５ページ'!Y36="","",SUM('[1]４・５ページ'!Y36:Y39))</f>
        <v>4</v>
      </c>
      <c r="X79" s="95">
        <f>IF(W79="","",W79+V79)</f>
        <v>70</v>
      </c>
      <c r="Y79" s="96">
        <f>IF('[1]４・５ページ'!AA36="","",SUM('[1]４・５ページ'!AA36:AA39))</f>
        <v>8</v>
      </c>
      <c r="Z79" s="95">
        <f>IF(Y79="","",Y79+X79)</f>
        <v>78</v>
      </c>
      <c r="AA79" s="97">
        <f>MAX(D79,F79,H79,J79,L79,N79,P79,R79,T79,V79,X79,Z79)</f>
        <v>78</v>
      </c>
      <c r="AB79" s="80"/>
    </row>
    <row r="80" spans="1:28" s="14" customFormat="1" ht="24" customHeight="1" thickBot="1">
      <c r="A80" s="79"/>
      <c r="B80" s="98"/>
      <c r="C80" s="99">
        <f>D79-D78</f>
        <v>-3</v>
      </c>
      <c r="D80" s="100">
        <f>IF(C79="","",D79/D78)</f>
        <v>0</v>
      </c>
      <c r="E80" s="101">
        <f>IF(E79="","",F79-F78)</f>
        <v>8</v>
      </c>
      <c r="F80" s="100">
        <f>IF(E79="","",F79/F78)</f>
        <v>3.6666666666666665</v>
      </c>
      <c r="G80" s="101">
        <f>IF(G79="","",H79-H78)</f>
        <v>5</v>
      </c>
      <c r="H80" s="100">
        <f>IF(G79="","",H79/H78)</f>
        <v>1.7142857142857142</v>
      </c>
      <c r="I80" s="101">
        <f>IF(I79="","",J79-J78)</f>
        <v>3</v>
      </c>
      <c r="J80" s="100">
        <f>IF(I79="","",J79/J78)</f>
        <v>1.2727272727272727</v>
      </c>
      <c r="K80" s="101">
        <f>IF(K79="","",L79-L78)</f>
        <v>8</v>
      </c>
      <c r="L80" s="100">
        <f>IF(K79="","",L79/L78)</f>
        <v>1.5333333333333334</v>
      </c>
      <c r="M80" s="101">
        <f>IF(M79="","",N79-N78)</f>
        <v>13</v>
      </c>
      <c r="N80" s="100">
        <f>IF(M79="","",N79/N78)</f>
        <v>1.65</v>
      </c>
      <c r="O80" s="101">
        <f>IF(O79="","",P79-P78)</f>
        <v>11</v>
      </c>
      <c r="P80" s="100">
        <f>IF(O79="","",P79/P78)</f>
        <v>1.44</v>
      </c>
      <c r="Q80" s="101">
        <f>IF(Q79="","",R79-R78)</f>
        <v>11</v>
      </c>
      <c r="R80" s="100">
        <f>IF(Q79="","",R79/R78)</f>
        <v>1.34375</v>
      </c>
      <c r="S80" s="101">
        <f>IF(S79="","",T79-T78)</f>
        <v>26</v>
      </c>
      <c r="T80" s="100">
        <f>IF(S79="","",T79/T78)</f>
        <v>1.7222222222222223</v>
      </c>
      <c r="U80" s="101">
        <f>IF(U79="","",V79-V78)</f>
        <v>15</v>
      </c>
      <c r="V80" s="100">
        <f>IF(U79="","",V79/V78)</f>
        <v>1.2941176470588236</v>
      </c>
      <c r="W80" s="101">
        <f>IF(W79="","",X79-X78)</f>
        <v>15</v>
      </c>
      <c r="X80" s="100">
        <f>IF(W79="","",X79/X78)</f>
        <v>1.2727272727272727</v>
      </c>
      <c r="Y80" s="101">
        <f>IF(Y79="","",Z79-Z78)</f>
        <v>23</v>
      </c>
      <c r="Z80" s="100">
        <f>IF(Y79="","",Z79/Z78)</f>
        <v>1.4181818181818182</v>
      </c>
      <c r="AA80" s="102">
        <f>AA79/AA78</f>
        <v>1.4181818181818182</v>
      </c>
      <c r="AB80" s="80"/>
    </row>
    <row r="81" spans="1:28" s="14" customFormat="1" ht="24" customHeight="1">
      <c r="A81" s="79"/>
      <c r="B81" s="88"/>
      <c r="C81" s="157">
        <v>17</v>
      </c>
      <c r="D81" s="158">
        <v>17</v>
      </c>
      <c r="E81" s="159">
        <v>21</v>
      </c>
      <c r="F81" s="158">
        <v>38</v>
      </c>
      <c r="G81" s="159">
        <v>27</v>
      </c>
      <c r="H81" s="158">
        <v>65</v>
      </c>
      <c r="I81" s="159">
        <v>5</v>
      </c>
      <c r="J81" s="158">
        <v>70</v>
      </c>
      <c r="K81" s="159">
        <v>20</v>
      </c>
      <c r="L81" s="158">
        <v>90</v>
      </c>
      <c r="M81" s="159">
        <v>26</v>
      </c>
      <c r="N81" s="158">
        <v>116</v>
      </c>
      <c r="O81" s="159">
        <v>29</v>
      </c>
      <c r="P81" s="158">
        <v>145</v>
      </c>
      <c r="Q81" s="159">
        <v>28</v>
      </c>
      <c r="R81" s="158">
        <v>173</v>
      </c>
      <c r="S81" s="159">
        <v>7</v>
      </c>
      <c r="T81" s="158">
        <v>180</v>
      </c>
      <c r="U81" s="159">
        <v>17</v>
      </c>
      <c r="V81" s="158">
        <v>197</v>
      </c>
      <c r="W81" s="159">
        <v>5</v>
      </c>
      <c r="X81" s="158">
        <v>202</v>
      </c>
      <c r="Y81" s="159">
        <v>4</v>
      </c>
      <c r="Z81" s="160">
        <v>206</v>
      </c>
      <c r="AA81" s="110">
        <f>+Y81+W81+U81+S81+Q81+O81+M81+K81+I81+G81+E81+C81</f>
        <v>206</v>
      </c>
      <c r="AB81" s="80"/>
    </row>
    <row r="82" spans="1:28" s="14" customFormat="1" ht="24" customHeight="1">
      <c r="A82" s="79"/>
      <c r="B82" s="93" t="s">
        <v>149</v>
      </c>
      <c r="C82" s="94">
        <f>SUM('[1]４・５ページ'!E40:E43)</f>
        <v>46</v>
      </c>
      <c r="D82" s="95">
        <f>C82</f>
        <v>46</v>
      </c>
      <c r="E82" s="96">
        <f>IF('[1]４・５ページ'!G40="","",SUM('[1]４・５ページ'!G40:G43))</f>
        <v>38</v>
      </c>
      <c r="F82" s="95">
        <f>IF(E82="","",E82+D82)</f>
        <v>84</v>
      </c>
      <c r="G82" s="96">
        <f>IF('[1]４・５ページ'!I40="","",SUM('[1]４・５ページ'!I40:I43))</f>
        <v>37</v>
      </c>
      <c r="H82" s="95">
        <f>IF(G82="","",G82+F82)</f>
        <v>121</v>
      </c>
      <c r="I82" s="96">
        <f>IF('[1]４・５ページ'!K40="","",SUM('[1]４・５ページ'!K40:K43))</f>
        <v>2</v>
      </c>
      <c r="J82" s="95">
        <f>IF(I82="","",I82+H82)</f>
        <v>123</v>
      </c>
      <c r="K82" s="96">
        <f>IF('[1]４・５ページ'!M40="","",SUM('[1]４・５ページ'!M40:M43))</f>
        <v>6</v>
      </c>
      <c r="L82" s="95">
        <f>IF(K82="","",K82+J82)</f>
        <v>129</v>
      </c>
      <c r="M82" s="96">
        <f>IF('[1]４・５ページ'!O40="","",SUM('[1]４・５ページ'!O40:O43))</f>
        <v>56</v>
      </c>
      <c r="N82" s="95">
        <f>IF(M82="","",M82+L82)</f>
        <v>185</v>
      </c>
      <c r="O82" s="96">
        <f>IF('[1]４・５ページ'!Q40="","",SUM('[1]４・５ページ'!Q40:Q43))</f>
        <v>20</v>
      </c>
      <c r="P82" s="95">
        <f>IF(O82="","",O82+N82)</f>
        <v>205</v>
      </c>
      <c r="Q82" s="96">
        <f>IF('[1]４・５ページ'!S40="","",SUM('[1]４・５ページ'!S40:S43))</f>
        <v>14</v>
      </c>
      <c r="R82" s="95">
        <f>IF(Q82="","",Q82+P82)</f>
        <v>219</v>
      </c>
      <c r="S82" s="96">
        <f>IF('[1]４・５ページ'!U40="","",SUM('[1]４・５ページ'!U40:U43))</f>
        <v>37</v>
      </c>
      <c r="T82" s="95">
        <f>IF(S82="","",S82+R82)</f>
        <v>256</v>
      </c>
      <c r="U82" s="96">
        <f>IF('[1]４・５ページ'!W40="","",SUM('[1]４・５ページ'!W40:W43))</f>
        <v>44</v>
      </c>
      <c r="V82" s="95">
        <f>IF(U82="","",U82+T82)</f>
        <v>300</v>
      </c>
      <c r="W82" s="96">
        <f>IF('[1]４・５ページ'!Y40="","",SUM('[1]４・５ページ'!Y40:Y43))</f>
        <v>49</v>
      </c>
      <c r="X82" s="95">
        <f>IF(W82="","",W82+V82)</f>
        <v>349</v>
      </c>
      <c r="Y82" s="96">
        <f>IF('[1]４・５ページ'!AA40="","",SUM('[1]４・５ページ'!AA40:AA43))</f>
        <v>30</v>
      </c>
      <c r="Z82" s="95">
        <f>IF(Y82="","",Y82+X82)</f>
        <v>379</v>
      </c>
      <c r="AA82" s="97">
        <f>MAX(D82,F82,H82,J82,L82,N82,P82,R82,T82,V82,X82,Z82)</f>
        <v>379</v>
      </c>
      <c r="AB82" s="80"/>
    </row>
    <row r="83" spans="1:28" s="14" customFormat="1" ht="24" customHeight="1" thickBot="1">
      <c r="A83" s="79"/>
      <c r="B83" s="98"/>
      <c r="C83" s="99">
        <f>D82-D81</f>
        <v>29</v>
      </c>
      <c r="D83" s="100">
        <f>D82/D81</f>
        <v>2.7058823529411766</v>
      </c>
      <c r="E83" s="101">
        <f>IF(E82="","",F82-F81)</f>
        <v>46</v>
      </c>
      <c r="F83" s="100">
        <f>IF(E82="","",F82/F81)</f>
        <v>2.210526315789474</v>
      </c>
      <c r="G83" s="101">
        <f>IF(G82="","",H82-H81)</f>
        <v>56</v>
      </c>
      <c r="H83" s="100">
        <f>IF(G82="","",H82/H81)</f>
        <v>1.8615384615384616</v>
      </c>
      <c r="I83" s="101">
        <f>IF(I82="","",J82-J81)</f>
        <v>53</v>
      </c>
      <c r="J83" s="100">
        <f>IF(I82="","",J82/J81)</f>
        <v>1.7571428571428571</v>
      </c>
      <c r="K83" s="101">
        <f>IF(K82="","",L82-L81)</f>
        <v>39</v>
      </c>
      <c r="L83" s="100">
        <f>IF(K82="","",L82/L81)</f>
        <v>1.4333333333333333</v>
      </c>
      <c r="M83" s="101">
        <f>IF(M82="","",N82-N81)</f>
        <v>69</v>
      </c>
      <c r="N83" s="100">
        <f>IF(M82="","",N82/N81)</f>
        <v>1.5948275862068966</v>
      </c>
      <c r="O83" s="101">
        <f>IF(O82="","",P82-P81)</f>
        <v>60</v>
      </c>
      <c r="P83" s="100">
        <f>IF(O82="","",P82/P81)</f>
        <v>1.4137931034482758</v>
      </c>
      <c r="Q83" s="101">
        <f>IF(Q82="","",R82-R81)</f>
        <v>46</v>
      </c>
      <c r="R83" s="100">
        <f>IF(Q82="","",R82/R81)</f>
        <v>1.2658959537572254</v>
      </c>
      <c r="S83" s="101">
        <f>IF(S82="","",T82-T81)</f>
        <v>76</v>
      </c>
      <c r="T83" s="100">
        <f>IF(S82="","",T82/T81)</f>
        <v>1.4222222222222223</v>
      </c>
      <c r="U83" s="101">
        <f>IF(U82="","",V82-V81)</f>
        <v>103</v>
      </c>
      <c r="V83" s="100">
        <f>IF(U82="","",V82/V81)</f>
        <v>1.5228426395939085</v>
      </c>
      <c r="W83" s="101">
        <f>IF(W82="","",X82-X81)</f>
        <v>147</v>
      </c>
      <c r="X83" s="100">
        <f>IF(W82="","",X82/X81)</f>
        <v>1.7277227722772277</v>
      </c>
      <c r="Y83" s="101">
        <f>IF(Y82="","",Z82-Z81)</f>
        <v>173</v>
      </c>
      <c r="Z83" s="100">
        <f>IF(Y82="","",Z82/Z81)</f>
        <v>1.8398058252427185</v>
      </c>
      <c r="AA83" s="102">
        <f>AA82/AA81</f>
        <v>1.8398058252427185</v>
      </c>
      <c r="AB83" s="80"/>
    </row>
    <row r="84" spans="1:28" s="14" customFormat="1" ht="24" customHeight="1">
      <c r="A84" s="79"/>
      <c r="B84" s="88"/>
      <c r="C84" s="157">
        <v>11</v>
      </c>
      <c r="D84" s="158">
        <v>11</v>
      </c>
      <c r="E84" s="159">
        <v>5</v>
      </c>
      <c r="F84" s="158">
        <v>16</v>
      </c>
      <c r="G84" s="159">
        <v>8</v>
      </c>
      <c r="H84" s="158">
        <v>24</v>
      </c>
      <c r="I84" s="159">
        <v>5</v>
      </c>
      <c r="J84" s="158">
        <v>29</v>
      </c>
      <c r="K84" s="159">
        <v>19</v>
      </c>
      <c r="L84" s="158">
        <v>48</v>
      </c>
      <c r="M84" s="159">
        <v>10</v>
      </c>
      <c r="N84" s="158">
        <v>58</v>
      </c>
      <c r="O84" s="159">
        <v>12</v>
      </c>
      <c r="P84" s="158">
        <v>70</v>
      </c>
      <c r="Q84" s="159">
        <v>7</v>
      </c>
      <c r="R84" s="158">
        <v>77</v>
      </c>
      <c r="S84" s="159">
        <v>2</v>
      </c>
      <c r="T84" s="158">
        <v>79</v>
      </c>
      <c r="U84" s="159">
        <v>1</v>
      </c>
      <c r="V84" s="158">
        <v>80</v>
      </c>
      <c r="W84" s="159">
        <v>2</v>
      </c>
      <c r="X84" s="158">
        <v>82</v>
      </c>
      <c r="Y84" s="159">
        <v>7</v>
      </c>
      <c r="Z84" s="160">
        <v>89</v>
      </c>
      <c r="AA84" s="110">
        <f>+Y84+W84+U84+S84+Q84+O84+M84+K84+I84+G84+E84+C84</f>
        <v>89</v>
      </c>
      <c r="AB84" s="80"/>
    </row>
    <row r="85" spans="1:28" s="14" customFormat="1" ht="24" customHeight="1">
      <c r="A85" s="79"/>
      <c r="B85" s="93" t="s">
        <v>150</v>
      </c>
      <c r="C85" s="94">
        <f>SUM('[1]４・５ページ'!E44:E47)</f>
        <v>11</v>
      </c>
      <c r="D85" s="95">
        <f>C85</f>
        <v>11</v>
      </c>
      <c r="E85" s="96">
        <f>IF('[1]４・５ページ'!G44="","",SUM('[1]４・５ページ'!G44:G47))</f>
        <v>13</v>
      </c>
      <c r="F85" s="95">
        <f>IF(E85="","",E85+D85)</f>
        <v>24</v>
      </c>
      <c r="G85" s="96">
        <f>IF('[1]４・５ページ'!I44="","",SUM('[1]４・５ページ'!I44:I47))</f>
        <v>7</v>
      </c>
      <c r="H85" s="95">
        <f>IF(G85="","",G85+F85)</f>
        <v>31</v>
      </c>
      <c r="I85" s="96">
        <f>IF('[1]４・５ページ'!K44="","",SUM('[1]４・５ページ'!K44:K47))</f>
        <v>5</v>
      </c>
      <c r="J85" s="95">
        <f>IF(I85="","",I85+H85)</f>
        <v>36</v>
      </c>
      <c r="K85" s="96">
        <f>IF('[1]４・５ページ'!M44="","",SUM('[1]４・５ページ'!M44:M47))</f>
        <v>3</v>
      </c>
      <c r="L85" s="95">
        <f>IF(K85="","",K85+J85)</f>
        <v>39</v>
      </c>
      <c r="M85" s="96">
        <f>IF('[1]４・５ページ'!O44="","",SUM('[1]４・５ページ'!O44:O47))</f>
        <v>28</v>
      </c>
      <c r="N85" s="95">
        <f>IF(M85="","",M85+L85)</f>
        <v>67</v>
      </c>
      <c r="O85" s="96">
        <f>IF('[1]４・５ページ'!Q44="","",SUM('[1]４・５ページ'!Q44:Q47))</f>
        <v>8</v>
      </c>
      <c r="P85" s="95">
        <f>IF(O85="","",O85+N85)</f>
        <v>75</v>
      </c>
      <c r="Q85" s="96">
        <f>IF('[1]４・５ページ'!S44="","",SUM('[1]４・５ページ'!S44:S47))</f>
        <v>6</v>
      </c>
      <c r="R85" s="95">
        <f>IF(Q85="","",Q85+P85)</f>
        <v>81</v>
      </c>
      <c r="S85" s="96">
        <f>IF('[1]４・５ページ'!U44="","",SUM('[1]４・５ページ'!U44:U47))</f>
        <v>10</v>
      </c>
      <c r="T85" s="95">
        <f>IF(S85="","",S85+R85)</f>
        <v>91</v>
      </c>
      <c r="U85" s="96">
        <f>IF('[1]４・５ページ'!W44="","",SUM('[1]４・５ページ'!W44:W47))</f>
        <v>17</v>
      </c>
      <c r="V85" s="95">
        <f>IF(U85="","",U85+T85)</f>
        <v>108</v>
      </c>
      <c r="W85" s="96">
        <f>IF('[1]４・５ページ'!Y44="","",SUM('[1]４・５ページ'!Y44:Y47))</f>
        <v>25</v>
      </c>
      <c r="X85" s="95">
        <f>IF(W85="","",W85+V85)</f>
        <v>133</v>
      </c>
      <c r="Y85" s="96">
        <f>IF('[1]４・５ページ'!AA44="","",SUM('[1]４・５ページ'!AA44:AA47))</f>
        <v>14</v>
      </c>
      <c r="Z85" s="95">
        <f>IF(Y85="","",Y85+X85)</f>
        <v>147</v>
      </c>
      <c r="AA85" s="97">
        <f>MAX(D85,F85,H85,J85,L85,N85,P85,R85,T85,V85,X85,Z85)</f>
        <v>147</v>
      </c>
      <c r="AB85" s="80"/>
    </row>
    <row r="86" spans="1:28" s="14" customFormat="1" ht="24" customHeight="1" thickBot="1">
      <c r="A86" s="79"/>
      <c r="B86" s="98"/>
      <c r="C86" s="99">
        <f>D85-D84</f>
        <v>0</v>
      </c>
      <c r="D86" s="100">
        <f>D85/D84</f>
        <v>1</v>
      </c>
      <c r="E86" s="101">
        <f>IF(E85="","",F85-F84)</f>
        <v>8</v>
      </c>
      <c r="F86" s="100">
        <f>IF(E85="","",F85/F84)</f>
        <v>1.5</v>
      </c>
      <c r="G86" s="101">
        <f>IF(G85="","",H85-H84)</f>
        <v>7</v>
      </c>
      <c r="H86" s="100">
        <f>IF(G85="","",H85/H84)</f>
        <v>1.2916666666666667</v>
      </c>
      <c r="I86" s="101">
        <f>IF(I85="","",J85-J84)</f>
        <v>7</v>
      </c>
      <c r="J86" s="100">
        <f>IF(I85="","",J85/J84)</f>
        <v>1.2413793103448276</v>
      </c>
      <c r="K86" s="101">
        <f>IF(K85="","",L85-L84)</f>
        <v>-9</v>
      </c>
      <c r="L86" s="100">
        <f>IF(K85="","",L85/L84)</f>
        <v>0.8125</v>
      </c>
      <c r="M86" s="101">
        <f>IF(M85="","",N85-N84)</f>
        <v>9</v>
      </c>
      <c r="N86" s="100">
        <f>IF(M85="","",N85/N84)</f>
        <v>1.1551724137931034</v>
      </c>
      <c r="O86" s="101">
        <f>IF(O85="","",P85-P84)</f>
        <v>5</v>
      </c>
      <c r="P86" s="100">
        <f>IF(O85="","",P85/P84)</f>
        <v>1.0714285714285714</v>
      </c>
      <c r="Q86" s="101">
        <f>IF(Q85="","",R85-R84)</f>
        <v>4</v>
      </c>
      <c r="R86" s="100">
        <f>IF(Q85="","",R85/R84)</f>
        <v>1.051948051948052</v>
      </c>
      <c r="S86" s="101">
        <f>IF(S85="","",T85-T84)</f>
        <v>12</v>
      </c>
      <c r="T86" s="100">
        <f>IF(S85="","",T85/T84)</f>
        <v>1.1518987341772151</v>
      </c>
      <c r="U86" s="101">
        <f>IF(U85="","",V85-V84)</f>
        <v>28</v>
      </c>
      <c r="V86" s="100">
        <f>IF(U85="","",V85/V84)</f>
        <v>1.35</v>
      </c>
      <c r="W86" s="101">
        <f>IF(W85="","",X85-X84)</f>
        <v>51</v>
      </c>
      <c r="X86" s="100">
        <f>IF(W85="","",X85/X84)</f>
        <v>1.6219512195121952</v>
      </c>
      <c r="Y86" s="101">
        <f>IF(Y85="","",Z85-Z84)</f>
        <v>58</v>
      </c>
      <c r="Z86" s="100">
        <f>IF(Y85="","",Z85/Z84)</f>
        <v>1.651685393258427</v>
      </c>
      <c r="AA86" s="102">
        <f>AA85/AA84</f>
        <v>1.651685393258427</v>
      </c>
      <c r="AB86" s="80"/>
    </row>
    <row r="87" spans="1:28" s="14" customFormat="1" ht="24" customHeight="1">
      <c r="A87" s="79"/>
      <c r="B87" s="88"/>
      <c r="C87" s="157">
        <v>7</v>
      </c>
      <c r="D87" s="158">
        <v>7</v>
      </c>
      <c r="E87" s="159">
        <v>3</v>
      </c>
      <c r="F87" s="158">
        <v>10</v>
      </c>
      <c r="G87" s="159">
        <v>5</v>
      </c>
      <c r="H87" s="158">
        <v>15</v>
      </c>
      <c r="I87" s="159">
        <v>6</v>
      </c>
      <c r="J87" s="158">
        <v>21</v>
      </c>
      <c r="K87" s="159">
        <v>2</v>
      </c>
      <c r="L87" s="158">
        <v>23</v>
      </c>
      <c r="M87" s="159">
        <v>14</v>
      </c>
      <c r="N87" s="158">
        <v>37</v>
      </c>
      <c r="O87" s="159">
        <v>14</v>
      </c>
      <c r="P87" s="158">
        <v>51</v>
      </c>
      <c r="Q87" s="159">
        <v>9</v>
      </c>
      <c r="R87" s="158">
        <v>60</v>
      </c>
      <c r="S87" s="159">
        <v>11</v>
      </c>
      <c r="T87" s="158">
        <v>71</v>
      </c>
      <c r="U87" s="159">
        <v>15</v>
      </c>
      <c r="V87" s="158">
        <v>86</v>
      </c>
      <c r="W87" s="159">
        <v>10</v>
      </c>
      <c r="X87" s="158">
        <v>96</v>
      </c>
      <c r="Y87" s="159">
        <v>4</v>
      </c>
      <c r="Z87" s="160">
        <v>100</v>
      </c>
      <c r="AA87" s="110">
        <f>+Y87+W87+U87+S87+Q87+O87+M87+K87+I87+G87+E87+C87</f>
        <v>100</v>
      </c>
      <c r="AB87" s="80"/>
    </row>
    <row r="88" spans="1:28" s="14" customFormat="1" ht="24" customHeight="1">
      <c r="A88" s="79"/>
      <c r="B88" s="93" t="s">
        <v>151</v>
      </c>
      <c r="C88" s="94">
        <f>SUM('[1]４・５ページ'!E48:E52)</f>
        <v>5</v>
      </c>
      <c r="D88" s="95">
        <f>C88</f>
        <v>5</v>
      </c>
      <c r="E88" s="96">
        <f>IF(('[1]４・５ページ'!G48)="","",SUM('[1]４・５ページ'!G48:G52))</f>
        <v>6</v>
      </c>
      <c r="F88" s="95">
        <f>IF(E88="","",E88+D88)</f>
        <v>11</v>
      </c>
      <c r="G88" s="96">
        <f>IF(('[1]４・５ページ'!I48)="","",SUM('[1]４・５ページ'!I48:I52))</f>
        <v>9</v>
      </c>
      <c r="H88" s="95">
        <f>IF(G88="","",G88+F88)</f>
        <v>20</v>
      </c>
      <c r="I88" s="96">
        <f>IF(('[1]４・５ページ'!K48)="","",SUM('[1]４・５ページ'!K48:K52))</f>
        <v>10</v>
      </c>
      <c r="J88" s="95">
        <f>IF(I88="","",I88+H88)</f>
        <v>30</v>
      </c>
      <c r="K88" s="96">
        <f>IF(('[1]４・５ページ'!M48)="","",SUM('[1]４・５ページ'!M48:M52))</f>
        <v>19</v>
      </c>
      <c r="L88" s="95">
        <f>IF(K88="","",K88+J88)</f>
        <v>49</v>
      </c>
      <c r="M88" s="96">
        <f>IF(('[1]４・５ページ'!O48)="","",SUM('[1]４・５ページ'!O48:O52))</f>
        <v>11</v>
      </c>
      <c r="N88" s="95">
        <f>IF(M88="","",M88+L88)</f>
        <v>60</v>
      </c>
      <c r="O88" s="96">
        <f>IF(('[1]４・５ページ'!Q48)="","",SUM('[1]４・５ページ'!Q48:Q52))</f>
        <v>11</v>
      </c>
      <c r="P88" s="95">
        <f>IF(O88="","",O88+N88)</f>
        <v>71</v>
      </c>
      <c r="Q88" s="96">
        <f>IF(('[1]４・５ページ'!S48)="","",SUM('[1]４・５ページ'!S48:S52))</f>
        <v>11</v>
      </c>
      <c r="R88" s="95">
        <f>IF(Q88="","",Q88+P88)</f>
        <v>82</v>
      </c>
      <c r="S88" s="96">
        <f>IF(('[1]４・５ページ'!U48)="","",SUM('[1]４・５ページ'!U48:U52))</f>
        <v>16</v>
      </c>
      <c r="T88" s="95">
        <f>IF(S88="","",S88+R88)</f>
        <v>98</v>
      </c>
      <c r="U88" s="96">
        <f>IF(('[1]４・５ページ'!W48)="","",SUM('[1]４・５ページ'!W48:W52))</f>
        <v>10</v>
      </c>
      <c r="V88" s="95">
        <f>IF(U88="","",U88+T88)</f>
        <v>108</v>
      </c>
      <c r="W88" s="96">
        <f>IF(('[1]４・５ページ'!Y48)="","",SUM('[1]４・５ページ'!Y48:Y52))</f>
        <v>13</v>
      </c>
      <c r="X88" s="95">
        <f>IF(W88="","",W88+V88)</f>
        <v>121</v>
      </c>
      <c r="Y88" s="96">
        <f>IF(('[1]４・５ページ'!AA48)="","",SUM('[1]４・５ページ'!AA48:AA52))</f>
        <v>9</v>
      </c>
      <c r="Z88" s="95">
        <f>IF(Y88="","",Y88+X88)</f>
        <v>130</v>
      </c>
      <c r="AA88" s="97">
        <f>MAX(D88,F88,H88,J88,L88,N88,P88,R88,T88,V88,X88,Z88)</f>
        <v>130</v>
      </c>
      <c r="AB88" s="80"/>
    </row>
    <row r="89" spans="1:28" s="14" customFormat="1" ht="24" customHeight="1" thickBot="1">
      <c r="A89" s="79"/>
      <c r="B89" s="98"/>
      <c r="C89" s="99">
        <f>D88-D87</f>
        <v>-2</v>
      </c>
      <c r="D89" s="100">
        <f>D88/D87</f>
        <v>0.7142857142857143</v>
      </c>
      <c r="E89" s="101">
        <f>IF(E88="","",F88-F87)</f>
        <v>1</v>
      </c>
      <c r="F89" s="100">
        <f>IF(E88="","",F88/F87)</f>
        <v>1.1</v>
      </c>
      <c r="G89" s="101">
        <f>IF(G88="","",H88-H87)</f>
        <v>5</v>
      </c>
      <c r="H89" s="100">
        <f>IF(G88="","",H88/H87)</f>
        <v>1.3333333333333333</v>
      </c>
      <c r="I89" s="101">
        <f>IF(I88="","",J88-J87)</f>
        <v>9</v>
      </c>
      <c r="J89" s="100">
        <f>IF(I88="","",J88/J87)</f>
        <v>1.4285714285714286</v>
      </c>
      <c r="K89" s="101">
        <f>IF(K88="","",L88-L87)</f>
        <v>26</v>
      </c>
      <c r="L89" s="100">
        <f>IF(K88="","",L88/L87)</f>
        <v>2.130434782608696</v>
      </c>
      <c r="M89" s="101">
        <f>IF(M88="","",N88-N87)</f>
        <v>23</v>
      </c>
      <c r="N89" s="100">
        <f>IF(M88="","",N88/N87)</f>
        <v>1.6216216216216217</v>
      </c>
      <c r="O89" s="101">
        <f>IF(O88="","",P88-P87)</f>
        <v>20</v>
      </c>
      <c r="P89" s="100">
        <f>IF(O88="","",P88/P87)</f>
        <v>1.392156862745098</v>
      </c>
      <c r="Q89" s="101">
        <f>IF(Q88="","",R88-R87)</f>
        <v>22</v>
      </c>
      <c r="R89" s="100">
        <f>IF(Q88="","",R88/R87)</f>
        <v>1.3666666666666667</v>
      </c>
      <c r="S89" s="101">
        <f>IF(S88="","",T88-T87)</f>
        <v>27</v>
      </c>
      <c r="T89" s="100">
        <f>IF(S88="","",T88/T87)</f>
        <v>1.380281690140845</v>
      </c>
      <c r="U89" s="101">
        <f>IF(U88="","",V88-V87)</f>
        <v>22</v>
      </c>
      <c r="V89" s="100">
        <f>IF(U88="","",V88/V87)</f>
        <v>1.255813953488372</v>
      </c>
      <c r="W89" s="101">
        <f>IF(W88="","",X88-X87)</f>
        <v>25</v>
      </c>
      <c r="X89" s="100">
        <f>IF(W88="","",X88/X87)</f>
        <v>1.2604166666666667</v>
      </c>
      <c r="Y89" s="101">
        <f>IF(Y88="","",Z88-Z87)</f>
        <v>30</v>
      </c>
      <c r="Z89" s="100">
        <f>IF(Y88="","",Z88/Z87)</f>
        <v>1.3</v>
      </c>
      <c r="AA89" s="102">
        <f>AA88/AA87</f>
        <v>1.3</v>
      </c>
      <c r="AB89" s="80"/>
    </row>
    <row r="90" spans="1:28" s="14" customFormat="1" ht="24" customHeight="1">
      <c r="A90" s="79"/>
      <c r="B90" s="88"/>
      <c r="C90" s="161">
        <v>6</v>
      </c>
      <c r="D90" s="158">
        <v>6</v>
      </c>
      <c r="E90" s="162">
        <v>3</v>
      </c>
      <c r="F90" s="158">
        <v>9</v>
      </c>
      <c r="G90" s="162">
        <v>6</v>
      </c>
      <c r="H90" s="158">
        <v>15</v>
      </c>
      <c r="I90" s="162">
        <v>7</v>
      </c>
      <c r="J90" s="158">
        <v>22</v>
      </c>
      <c r="K90" s="162">
        <v>5</v>
      </c>
      <c r="L90" s="158">
        <v>27</v>
      </c>
      <c r="M90" s="162">
        <v>6</v>
      </c>
      <c r="N90" s="158">
        <v>33</v>
      </c>
      <c r="O90" s="162">
        <v>11</v>
      </c>
      <c r="P90" s="158">
        <v>44</v>
      </c>
      <c r="Q90" s="162">
        <v>10</v>
      </c>
      <c r="R90" s="158">
        <v>54</v>
      </c>
      <c r="S90" s="162">
        <v>3</v>
      </c>
      <c r="T90" s="158">
        <v>57</v>
      </c>
      <c r="U90" s="162">
        <v>7</v>
      </c>
      <c r="V90" s="158">
        <v>64</v>
      </c>
      <c r="W90" s="162">
        <v>9</v>
      </c>
      <c r="X90" s="158">
        <v>73</v>
      </c>
      <c r="Y90" s="162">
        <v>6</v>
      </c>
      <c r="Z90" s="160">
        <v>79</v>
      </c>
      <c r="AA90" s="110">
        <f>+Y90+W90+U90+S90+Q90+O90+M90+K90+I90+G90+E90+C90</f>
        <v>79</v>
      </c>
      <c r="AB90" s="80"/>
    </row>
    <row r="91" spans="1:28" s="14" customFormat="1" ht="24" customHeight="1">
      <c r="A91" s="79"/>
      <c r="B91" s="93" t="s">
        <v>152</v>
      </c>
      <c r="C91" s="131">
        <f>SUM('[1]４・５ページ'!E53:E54)</f>
        <v>2</v>
      </c>
      <c r="D91" s="95">
        <f>C91</f>
        <v>2</v>
      </c>
      <c r="E91" s="132">
        <f>IF('[1]４・５ページ'!G53="","",SUM('[1]４・５ページ'!G53:G54))</f>
        <v>6</v>
      </c>
      <c r="F91" s="95">
        <f>IF(E91="","",E91+D91)</f>
        <v>8</v>
      </c>
      <c r="G91" s="132">
        <f>IF('[1]４・５ページ'!I53="","",SUM('[1]４・５ページ'!I53:I54))</f>
        <v>9</v>
      </c>
      <c r="H91" s="95">
        <f>IF(G91="","",G91+F91)</f>
        <v>17</v>
      </c>
      <c r="I91" s="132">
        <f>IF('[1]４・５ページ'!K53="","",SUM('[1]４・５ページ'!K53:K54))</f>
        <v>3</v>
      </c>
      <c r="J91" s="95">
        <f>IF(I91="","",I91+H91)</f>
        <v>20</v>
      </c>
      <c r="K91" s="132">
        <f>IF('[1]４・５ページ'!M53="","",SUM('[1]４・５ページ'!M53:M54))</f>
        <v>11</v>
      </c>
      <c r="L91" s="95">
        <f>IF(K91="","",K91+J91)</f>
        <v>31</v>
      </c>
      <c r="M91" s="132">
        <f>IF('[1]４・５ページ'!O53="","",SUM('[1]４・５ページ'!O53:O54))</f>
        <v>11</v>
      </c>
      <c r="N91" s="95">
        <f>IF(M91="","",M91+L91)</f>
        <v>42</v>
      </c>
      <c r="O91" s="132">
        <f>IF('[1]４・５ページ'!Q53="","",SUM('[1]４・５ページ'!Q53:Q54))</f>
        <v>29</v>
      </c>
      <c r="P91" s="95">
        <f>IF(O91="","",O91+N91)</f>
        <v>71</v>
      </c>
      <c r="Q91" s="132">
        <f>IF('[1]４・５ページ'!S53="","",SUM('[1]４・５ページ'!S53:S54))</f>
        <v>8</v>
      </c>
      <c r="R91" s="95">
        <f>IF(Q91="","",Q91+P91)</f>
        <v>79</v>
      </c>
      <c r="S91" s="132">
        <f>IF('[1]４・５ページ'!U53="","",SUM('[1]４・５ページ'!U53:U54))</f>
        <v>20</v>
      </c>
      <c r="T91" s="95">
        <f>IF(S91="","",S91+R91)</f>
        <v>99</v>
      </c>
      <c r="U91" s="132">
        <f>IF('[1]４・５ページ'!W53="","",SUM('[1]４・５ページ'!W53:W54))</f>
        <v>10</v>
      </c>
      <c r="V91" s="95">
        <f>IF(U91="","",U91+T91)</f>
        <v>109</v>
      </c>
      <c r="W91" s="132">
        <f>IF('[1]４・５ページ'!Y53="","",SUM('[1]４・５ページ'!Y53:Y54))</f>
        <v>6</v>
      </c>
      <c r="X91" s="95">
        <f>IF(W91="","",W91+V91)</f>
        <v>115</v>
      </c>
      <c r="Y91" s="132">
        <f>IF('[1]４・５ページ'!AA53="","",SUM('[1]４・５ページ'!AA53:AA54))</f>
        <v>6</v>
      </c>
      <c r="Z91" s="95">
        <f>IF(Y91="","",Y91+X91)</f>
        <v>121</v>
      </c>
      <c r="AA91" s="97">
        <f>MAX(D91,F91,H91,J91,L91,N91,P91,R91,T91,V91,X91,Z91)</f>
        <v>121</v>
      </c>
      <c r="AB91" s="80"/>
    </row>
    <row r="92" spans="1:28" s="14" customFormat="1" ht="24" customHeight="1" thickBot="1">
      <c r="A92" s="79"/>
      <c r="B92" s="98"/>
      <c r="C92" s="99">
        <f>D91-D90</f>
        <v>-4</v>
      </c>
      <c r="D92" s="100">
        <f>D91/D90</f>
        <v>0.3333333333333333</v>
      </c>
      <c r="E92" s="101">
        <f>IF(E91="","",F91-F90)</f>
        <v>-1</v>
      </c>
      <c r="F92" s="100">
        <f>IF(E91="","",F91/F90)</f>
        <v>0.8888888888888888</v>
      </c>
      <c r="G92" s="101">
        <f>IF(G91="","",H91-H90)</f>
        <v>2</v>
      </c>
      <c r="H92" s="100">
        <f>IF(G91="","",H91/H90)</f>
        <v>1.1333333333333333</v>
      </c>
      <c r="I92" s="101">
        <f>IF(I91="","",J91-J90)</f>
        <v>-2</v>
      </c>
      <c r="J92" s="100">
        <f>IF(I91="","",J91/J90)</f>
        <v>0.9090909090909091</v>
      </c>
      <c r="K92" s="101">
        <f>IF(K91="","",L91-L90)</f>
        <v>4</v>
      </c>
      <c r="L92" s="100">
        <f>IF(K91="","",L91/L90)</f>
        <v>1.1481481481481481</v>
      </c>
      <c r="M92" s="101">
        <f>IF(M91="","",N91-N90)</f>
        <v>9</v>
      </c>
      <c r="N92" s="100">
        <f>IF(M91="","",N91/N90)</f>
        <v>1.2727272727272727</v>
      </c>
      <c r="O92" s="101">
        <f>IF(O91="","",P91-P90)</f>
        <v>27</v>
      </c>
      <c r="P92" s="100">
        <f>IF(O91="","",P91/P90)</f>
        <v>1.6136363636363635</v>
      </c>
      <c r="Q92" s="101">
        <f>IF(Q91="","",R91-R90)</f>
        <v>25</v>
      </c>
      <c r="R92" s="100">
        <f>IF(Q91="","",R91/R90)</f>
        <v>1.462962962962963</v>
      </c>
      <c r="S92" s="101">
        <f>IF(S91="","",T91-T90)</f>
        <v>42</v>
      </c>
      <c r="T92" s="100">
        <f>IF(S91="","",T91/T90)</f>
        <v>1.736842105263158</v>
      </c>
      <c r="U92" s="101">
        <f>IF(U91="","",V91-V90)</f>
        <v>45</v>
      </c>
      <c r="V92" s="100">
        <f>IF(U91="","",V91/V90)</f>
        <v>1.703125</v>
      </c>
      <c r="W92" s="101">
        <f>IF(W91="","",X91-X90)</f>
        <v>42</v>
      </c>
      <c r="X92" s="100">
        <f>IF(W91="","",X91/X90)</f>
        <v>1.5753424657534247</v>
      </c>
      <c r="Y92" s="101">
        <f>IF(Y91="","",Z91-Z90)</f>
        <v>42</v>
      </c>
      <c r="Z92" s="100">
        <f>IF(Y91="","",Z91/Z90)</f>
        <v>1.5316455696202531</v>
      </c>
      <c r="AA92" s="102">
        <f>AA91/AA90</f>
        <v>1.5316455696202531</v>
      </c>
      <c r="AB92" s="80"/>
    </row>
    <row r="93" spans="1:28" s="14" customFormat="1" ht="24" customHeight="1">
      <c r="A93" s="79"/>
      <c r="B93" s="88"/>
      <c r="C93" s="163">
        <v>0</v>
      </c>
      <c r="D93" s="164">
        <v>0</v>
      </c>
      <c r="E93" s="165">
        <v>1</v>
      </c>
      <c r="F93" s="164">
        <v>1</v>
      </c>
      <c r="G93" s="165">
        <v>0</v>
      </c>
      <c r="H93" s="164">
        <v>1</v>
      </c>
      <c r="I93" s="165">
        <v>0</v>
      </c>
      <c r="J93" s="164">
        <v>1</v>
      </c>
      <c r="K93" s="165">
        <v>20</v>
      </c>
      <c r="L93" s="164">
        <v>21</v>
      </c>
      <c r="M93" s="165">
        <v>0</v>
      </c>
      <c r="N93" s="164">
        <v>21</v>
      </c>
      <c r="O93" s="165">
        <v>2</v>
      </c>
      <c r="P93" s="164">
        <v>23</v>
      </c>
      <c r="Q93" s="165">
        <v>1</v>
      </c>
      <c r="R93" s="164">
        <v>24</v>
      </c>
      <c r="S93" s="165">
        <v>2</v>
      </c>
      <c r="T93" s="164">
        <v>26</v>
      </c>
      <c r="U93" s="165">
        <v>23</v>
      </c>
      <c r="V93" s="164">
        <v>49</v>
      </c>
      <c r="W93" s="165">
        <v>11</v>
      </c>
      <c r="X93" s="164">
        <v>60</v>
      </c>
      <c r="Y93" s="165">
        <v>0</v>
      </c>
      <c r="Z93" s="166">
        <v>60</v>
      </c>
      <c r="AA93" s="110">
        <f>+Y93+W93+U93+S93+Q93+O93+M93+K93+I93+G93+E93+C93</f>
        <v>60</v>
      </c>
      <c r="AB93" s="80"/>
    </row>
    <row r="94" spans="1:28" s="14" customFormat="1" ht="24" customHeight="1">
      <c r="A94" s="79"/>
      <c r="B94" s="93" t="s">
        <v>153</v>
      </c>
      <c r="C94" s="131">
        <f>SUM('[1]４・５ページ'!E55:E62)</f>
        <v>0</v>
      </c>
      <c r="D94" s="95">
        <f>C94</f>
        <v>0</v>
      </c>
      <c r="E94" s="132">
        <f>IF('[1]４・５ページ'!G55="","",SUM('[1]４・５ページ'!G55:G62))</f>
        <v>0</v>
      </c>
      <c r="F94" s="95">
        <f>IF(E94="","",E94+D94)</f>
        <v>0</v>
      </c>
      <c r="G94" s="132">
        <f>IF('[1]４・５ページ'!I55="","",SUM('[1]４・５ページ'!I55:I62))</f>
        <v>0</v>
      </c>
      <c r="H94" s="95">
        <f>IF(G94="","",G94+F94)</f>
        <v>0</v>
      </c>
      <c r="I94" s="132">
        <f>IF('[1]４・５ページ'!K55="","",SUM('[1]４・５ページ'!K55:K62))</f>
        <v>12</v>
      </c>
      <c r="J94" s="95">
        <f>IF(I94="","",I94+H94)</f>
        <v>12</v>
      </c>
      <c r="K94" s="132">
        <f>IF('[1]４・５ページ'!M55="","",SUM('[1]４・５ページ'!M55:M62))</f>
        <v>2</v>
      </c>
      <c r="L94" s="95">
        <f>IF(K94="","",K94+J94)</f>
        <v>14</v>
      </c>
      <c r="M94" s="132">
        <f>IF('[1]４・５ページ'!O55="","",SUM('[1]４・５ページ'!O55:O62))</f>
        <v>2</v>
      </c>
      <c r="N94" s="95">
        <f>IF(M94="","",M94+L94)</f>
        <v>16</v>
      </c>
      <c r="O94" s="132">
        <f>IF('[1]４・５ページ'!Q55="","",SUM('[1]４・５ページ'!Q55:Q62))</f>
        <v>60</v>
      </c>
      <c r="P94" s="95">
        <f>IF(O94="","",O94+N94)</f>
        <v>76</v>
      </c>
      <c r="Q94" s="132">
        <f>IF('[1]４・５ページ'!S55="","",SUM('[1]４・５ページ'!S55:S62))</f>
        <v>12</v>
      </c>
      <c r="R94" s="95">
        <f>IF(Q94="","",Q94+P94)</f>
        <v>88</v>
      </c>
      <c r="S94" s="132">
        <f>IF('[1]４・５ページ'!U55="","",SUM('[1]４・５ページ'!U55:U62))</f>
        <v>42</v>
      </c>
      <c r="T94" s="95">
        <f>IF(S94="","",S94+R94)</f>
        <v>130</v>
      </c>
      <c r="U94" s="132">
        <f>IF('[1]４・５ページ'!W55="","",SUM('[1]４・５ページ'!W55:W62))</f>
        <v>1</v>
      </c>
      <c r="V94" s="95">
        <f>IF(U94="","",U94+T94)</f>
        <v>131</v>
      </c>
      <c r="W94" s="132">
        <f>IF('[1]４・５ページ'!Y55="","",SUM('[1]４・５ページ'!Y55:Y62))</f>
        <v>8</v>
      </c>
      <c r="X94" s="95">
        <f>IF(W94="","",W94+V94)</f>
        <v>139</v>
      </c>
      <c r="Y94" s="132">
        <f>IF('[1]４・５ページ'!AA55="","",SUM('[1]４・５ページ'!AA55:AA62))</f>
        <v>30</v>
      </c>
      <c r="Z94" s="95">
        <f>IF(Y94="","",Y94+X94)</f>
        <v>169</v>
      </c>
      <c r="AA94" s="97">
        <f>MAX(D94,F94,H94,J94,L94,N94,P94,R94,T94,V94,X94,Z94)</f>
        <v>169</v>
      </c>
      <c r="AB94" s="80"/>
    </row>
    <row r="95" spans="1:28" s="14" customFormat="1" ht="24" customHeight="1" thickBot="1">
      <c r="A95" s="79"/>
      <c r="B95" s="98"/>
      <c r="C95" s="99">
        <f>D94-D93</f>
        <v>0</v>
      </c>
      <c r="D95" s="100">
        <v>0</v>
      </c>
      <c r="E95" s="101">
        <f>IF(E94="","",F94-F93)</f>
        <v>-1</v>
      </c>
      <c r="F95" s="100">
        <f>IF(E94="","",F94/F93)</f>
        <v>0</v>
      </c>
      <c r="G95" s="101">
        <f>IF(G94="","",H94-H93)</f>
        <v>-1</v>
      </c>
      <c r="H95" s="100">
        <f>IF(G94="","",H94/H93)</f>
        <v>0</v>
      </c>
      <c r="I95" s="101">
        <f>IF(I94="","",J94-J93)</f>
        <v>11</v>
      </c>
      <c r="J95" s="100">
        <f>IF(I94="","",J94/J93)</f>
        <v>12</v>
      </c>
      <c r="K95" s="101">
        <f>IF(K94="","",L94-L93)</f>
        <v>-7</v>
      </c>
      <c r="L95" s="100">
        <f>IF(K94="","",L94/L93)</f>
        <v>0.6666666666666666</v>
      </c>
      <c r="M95" s="101">
        <f>IF(M94="","",N94-N93)</f>
        <v>-5</v>
      </c>
      <c r="N95" s="100">
        <f>IF(M94="","",N94/N93)</f>
        <v>0.7619047619047619</v>
      </c>
      <c r="O95" s="101">
        <f>IF(O94="","",P94-P93)</f>
        <v>53</v>
      </c>
      <c r="P95" s="100">
        <f>IF(O94="","",P94/P93)</f>
        <v>3.3043478260869565</v>
      </c>
      <c r="Q95" s="101">
        <f>IF(Q94="","",R94-R93)</f>
        <v>64</v>
      </c>
      <c r="R95" s="100">
        <f>IF(Q94="","",R94/R93)</f>
        <v>3.6666666666666665</v>
      </c>
      <c r="S95" s="101">
        <f>IF(S94="","",T94-T93)</f>
        <v>104</v>
      </c>
      <c r="T95" s="100">
        <f>IF(S94="","",T94/T93)</f>
        <v>5</v>
      </c>
      <c r="U95" s="101">
        <f>IF(U94="","",V94-V93)</f>
        <v>82</v>
      </c>
      <c r="V95" s="100">
        <f>IF(U94="","",V94/V93)</f>
        <v>2.673469387755102</v>
      </c>
      <c r="W95" s="101">
        <f>IF(W94="","",X94-X93)</f>
        <v>79</v>
      </c>
      <c r="X95" s="100">
        <f>IF(W94="","",X94/X93)</f>
        <v>2.316666666666667</v>
      </c>
      <c r="Y95" s="101">
        <f>IF(Y94="","",Z94-Z93)</f>
        <v>109</v>
      </c>
      <c r="Z95" s="100">
        <f>IF(Y94="","",Z94/Z93)</f>
        <v>2.816666666666667</v>
      </c>
      <c r="AA95" s="102">
        <f>AA94/AA93</f>
        <v>2.816666666666667</v>
      </c>
      <c r="AB95" s="80"/>
    </row>
    <row r="96" spans="1:28" s="14" customFormat="1" ht="24" customHeight="1">
      <c r="A96" s="79"/>
      <c r="B96" s="88"/>
      <c r="C96" s="161">
        <v>3</v>
      </c>
      <c r="D96" s="158">
        <v>3</v>
      </c>
      <c r="E96" s="162">
        <v>2</v>
      </c>
      <c r="F96" s="158">
        <v>5</v>
      </c>
      <c r="G96" s="162">
        <v>14</v>
      </c>
      <c r="H96" s="158">
        <v>19</v>
      </c>
      <c r="I96" s="162">
        <v>5</v>
      </c>
      <c r="J96" s="158">
        <v>24</v>
      </c>
      <c r="K96" s="162">
        <v>1</v>
      </c>
      <c r="L96" s="158">
        <v>25</v>
      </c>
      <c r="M96" s="162">
        <v>3</v>
      </c>
      <c r="N96" s="158">
        <v>28</v>
      </c>
      <c r="O96" s="162">
        <v>6</v>
      </c>
      <c r="P96" s="158">
        <v>34</v>
      </c>
      <c r="Q96" s="162">
        <v>4</v>
      </c>
      <c r="R96" s="158">
        <v>38</v>
      </c>
      <c r="S96" s="162">
        <v>5</v>
      </c>
      <c r="T96" s="158">
        <v>43</v>
      </c>
      <c r="U96" s="162">
        <v>17</v>
      </c>
      <c r="V96" s="158">
        <v>60</v>
      </c>
      <c r="W96" s="162">
        <v>40</v>
      </c>
      <c r="X96" s="158">
        <v>100</v>
      </c>
      <c r="Y96" s="162">
        <v>4</v>
      </c>
      <c r="Z96" s="160">
        <v>104</v>
      </c>
      <c r="AA96" s="110">
        <f>+Y96+W96+U96+S96+Q96+O96+M96+K96+I96+G96+E96+C96</f>
        <v>104</v>
      </c>
      <c r="AB96" s="80"/>
    </row>
    <row r="97" spans="1:28" s="14" customFormat="1" ht="24" customHeight="1">
      <c r="A97" s="79"/>
      <c r="B97" s="93" t="s">
        <v>154</v>
      </c>
      <c r="C97" s="131">
        <f>SUM('[1]４・５ページ'!E63:E64)</f>
        <v>31</v>
      </c>
      <c r="D97" s="95">
        <f>C97</f>
        <v>31</v>
      </c>
      <c r="E97" s="132">
        <f>IF('[1]４・５ページ'!G63="","",SUM('[1]４・５ページ'!G63:G64))</f>
        <v>24</v>
      </c>
      <c r="F97" s="95">
        <f>IF(E97="","",E97+D97)</f>
        <v>55</v>
      </c>
      <c r="G97" s="132">
        <f>IF('[1]４・５ページ'!I63="","",SUM('[1]４・５ページ'!I63:I64))</f>
        <v>4</v>
      </c>
      <c r="H97" s="95">
        <f>IF(G97="","",G97+F97)</f>
        <v>59</v>
      </c>
      <c r="I97" s="132">
        <f>IF('[1]４・５ページ'!K63="","",SUM('[1]４・５ページ'!K63:K64))</f>
        <v>9</v>
      </c>
      <c r="J97" s="95">
        <f>IF(I97="","",I97+H97)</f>
        <v>68</v>
      </c>
      <c r="K97" s="132">
        <f>IF('[1]４・５ページ'!M63="","",SUM('[1]４・５ページ'!M63:M64))</f>
        <v>57</v>
      </c>
      <c r="L97" s="95">
        <f>IF(K97="","",K97+J97)</f>
        <v>125</v>
      </c>
      <c r="M97" s="132">
        <f>IF('[1]４・５ページ'!O63="","",SUM('[1]４・５ページ'!O63:O64))</f>
        <v>6</v>
      </c>
      <c r="N97" s="95">
        <f>IF(M97="","",M97+L97)</f>
        <v>131</v>
      </c>
      <c r="O97" s="132">
        <f>IF('[1]４・５ページ'!Q63="","",SUM('[1]４・５ページ'!Q63:Q64))</f>
        <v>7</v>
      </c>
      <c r="P97" s="95">
        <f>IF(O97="","",O97+N97)</f>
        <v>138</v>
      </c>
      <c r="Q97" s="132">
        <f>IF('[1]４・５ページ'!S63="","",SUM('[1]４・５ページ'!S63:S64))</f>
        <v>8</v>
      </c>
      <c r="R97" s="95">
        <f>IF(Q97="","",Q97+P97)</f>
        <v>146</v>
      </c>
      <c r="S97" s="132">
        <f>IF('[1]４・５ページ'!U63="","",SUM('[1]４・５ページ'!U63:U64))</f>
        <v>11</v>
      </c>
      <c r="T97" s="95">
        <f>IF(S97="","",S97+R97)</f>
        <v>157</v>
      </c>
      <c r="U97" s="132">
        <f>IF('[1]４・５ページ'!W63="","",SUM('[1]４・５ページ'!W63:W64))</f>
        <v>26</v>
      </c>
      <c r="V97" s="95">
        <f>IF(U97="","",U97+T97)</f>
        <v>183</v>
      </c>
      <c r="W97" s="132">
        <f>IF('[1]４・５ページ'!Y63="","",SUM('[1]４・５ページ'!Y63:Y64))</f>
        <v>28</v>
      </c>
      <c r="X97" s="95">
        <f>IF(W97="","",W97+V97)</f>
        <v>211</v>
      </c>
      <c r="Y97" s="132">
        <f>IF('[1]４・５ページ'!AA63="","",SUM('[1]４・５ページ'!AA63:AA64))</f>
        <v>10</v>
      </c>
      <c r="Z97" s="95">
        <f>IF(Y97="","",Y97+X97)</f>
        <v>221</v>
      </c>
      <c r="AA97" s="97">
        <f>MAX(D97,F97,H97,J97,L97,N97,P97,R97,T97,V97,X97,Z97)</f>
        <v>221</v>
      </c>
      <c r="AB97" s="80"/>
    </row>
    <row r="98" spans="1:28" s="14" customFormat="1" ht="24" customHeight="1" thickBot="1">
      <c r="A98" s="79"/>
      <c r="B98" s="98"/>
      <c r="C98" s="99">
        <f>D97-D96</f>
        <v>28</v>
      </c>
      <c r="D98" s="100">
        <f>D97/D96</f>
        <v>10.333333333333334</v>
      </c>
      <c r="E98" s="101">
        <f>IF(E97="","",F97-F96)</f>
        <v>50</v>
      </c>
      <c r="F98" s="100">
        <f>IF(E97="","",F97/F96)</f>
        <v>11</v>
      </c>
      <c r="G98" s="101">
        <f>IF(G97="","",H97-H96)</f>
        <v>40</v>
      </c>
      <c r="H98" s="100">
        <f>IF(G97="","",H97/H96)</f>
        <v>3.1052631578947367</v>
      </c>
      <c r="I98" s="101">
        <f>IF(I97="","",J97-J96)</f>
        <v>44</v>
      </c>
      <c r="J98" s="100">
        <f>IF(I97="","",J97/J96)</f>
        <v>2.8333333333333335</v>
      </c>
      <c r="K98" s="101">
        <f>IF(K97="","",L97-L96)</f>
        <v>100</v>
      </c>
      <c r="L98" s="100">
        <f>IF(K97="","",L97/L96)</f>
        <v>5</v>
      </c>
      <c r="M98" s="101">
        <f>IF(M97="","",N97-N96)</f>
        <v>103</v>
      </c>
      <c r="N98" s="100">
        <f>IF(M97="","",N97/N96)</f>
        <v>4.678571428571429</v>
      </c>
      <c r="O98" s="101">
        <f>IF(O97="","",P97-P96)</f>
        <v>104</v>
      </c>
      <c r="P98" s="100">
        <f>IF(O97="","",P97/P96)</f>
        <v>4.0588235294117645</v>
      </c>
      <c r="Q98" s="101">
        <f>IF(Q97="","",R97-R96)</f>
        <v>108</v>
      </c>
      <c r="R98" s="100">
        <f>IF(Q97="","",R97/R96)</f>
        <v>3.8421052631578947</v>
      </c>
      <c r="S98" s="101">
        <f>IF(S97="","",T97-T96)</f>
        <v>114</v>
      </c>
      <c r="T98" s="100">
        <f>IF(S97="","",T97/T96)</f>
        <v>3.6511627906976742</v>
      </c>
      <c r="U98" s="101">
        <f>IF(U97="","",V97-V96)</f>
        <v>123</v>
      </c>
      <c r="V98" s="100">
        <f>IF(U97="","",V97/V96)</f>
        <v>3.05</v>
      </c>
      <c r="W98" s="101">
        <f>IF(W97="","",X97-X96)</f>
        <v>111</v>
      </c>
      <c r="X98" s="100">
        <f>IF(W97="","",X97/X96)</f>
        <v>2.11</v>
      </c>
      <c r="Y98" s="101">
        <f>IF(Y97="","",Z97-Z96)</f>
        <v>117</v>
      </c>
      <c r="Z98" s="100">
        <f>IF(Y97="","",Z97/Z96)</f>
        <v>2.125</v>
      </c>
      <c r="AA98" s="102">
        <f>AA97/AA96</f>
        <v>2.125</v>
      </c>
      <c r="AB98" s="80"/>
    </row>
    <row r="99" spans="1:28" s="14" customFormat="1" ht="24" customHeight="1">
      <c r="A99" s="79"/>
      <c r="B99" s="88"/>
      <c r="C99" s="103">
        <f>C60+C63+C66+C69+C72+C75+C78+C81+C84+C87+C90+C93+C96</f>
        <v>93</v>
      </c>
      <c r="D99" s="104">
        <f>D60+D63+D66+D69+D72+D75+D78+D81+D84+D87+D90+D93+D96</f>
        <v>93</v>
      </c>
      <c r="E99" s="105">
        <f>IF(E60="","",(E60+E63+E66+E69+E72+E75+E78+E81+E84+E87+E90+E93+E96))</f>
        <v>60</v>
      </c>
      <c r="F99" s="104">
        <f>IF(E99="","",E99+D99)</f>
        <v>153</v>
      </c>
      <c r="G99" s="105">
        <f>IF(G60="","",(G60+G63+G66+G69+G72+G75+G78+G81+G84+G87+G90+G93+G96))</f>
        <v>91</v>
      </c>
      <c r="H99" s="104">
        <f>IF(G99="","",G99+F99)</f>
        <v>244</v>
      </c>
      <c r="I99" s="105">
        <f>IF(I60="","",(I60+I63+I66+I69+I72+I75+I78+I81+I84+I87+I90+I93+I96))</f>
        <v>97</v>
      </c>
      <c r="J99" s="104">
        <f>IF(I99="","",I99+H99)</f>
        <v>341</v>
      </c>
      <c r="K99" s="105">
        <f>IF(K60="","",(K60+K63+K66+K69+K72+K75+K78+K81+K84+K87+K90+K93+K96))</f>
        <v>113</v>
      </c>
      <c r="L99" s="104">
        <f>IF(K99="","",K99+J99)</f>
        <v>454</v>
      </c>
      <c r="M99" s="105">
        <f>IF(M60="","",(M60+M63+M66+M69+M72+M75+M78+M81+M84+M87+M90+M93+M96))</f>
        <v>121</v>
      </c>
      <c r="N99" s="104">
        <f>IF(M99="","",M99+L99)</f>
        <v>575</v>
      </c>
      <c r="O99" s="105">
        <f>IF(O60="","",(O60+O63+O66+O69+O72+O75+O78+O81+O84+O87+O90+O93+O96))</f>
        <v>148</v>
      </c>
      <c r="P99" s="104">
        <f>IF(O99="","",O99+N99)</f>
        <v>723</v>
      </c>
      <c r="Q99" s="105">
        <f>IF(Q60="","",(Q60+Q63+Q66+Q69+Q72+Q75+Q78+Q81+Q84+Q87+Q90+Q93+Q96))</f>
        <v>111</v>
      </c>
      <c r="R99" s="104">
        <f>IF(Q99="","",Q99+P99)</f>
        <v>834</v>
      </c>
      <c r="S99" s="105">
        <f>IF(S60="","",(S60+S63+S66+S69+S72+S75+S78+S81+S84+S87+S90+S93+S96))</f>
        <v>114</v>
      </c>
      <c r="T99" s="104">
        <f>IF(S99="","",S99+R99)</f>
        <v>948</v>
      </c>
      <c r="U99" s="105">
        <f>IF(U60="","",(U60+U63+U66+U69+U72+U75+U78+U81+U84+U87+U90+U93+U96))</f>
        <v>154</v>
      </c>
      <c r="V99" s="104">
        <f>IF(U99="","",U99+T99)</f>
        <v>1102</v>
      </c>
      <c r="W99" s="105">
        <f>IF(W60="","",(W60+W63+W66+W69+W72+W75+W78+W81+W84+W87+W90+W93+W96))</f>
        <v>133</v>
      </c>
      <c r="X99" s="104">
        <f>IF(W99="","",W99+V99)</f>
        <v>1235</v>
      </c>
      <c r="Y99" s="105">
        <f>IF(Y60="","",(Y60+Y63+Y66+Y69+Y72+Y75+Y78+Y81+Y84+Y87+Y90+Y93+Y96))</f>
        <v>66</v>
      </c>
      <c r="Z99" s="104">
        <f>IF(Y99="","",Y99+X99)</f>
        <v>1301</v>
      </c>
      <c r="AA99" s="92">
        <f>Z99</f>
        <v>1301</v>
      </c>
      <c r="AB99" s="80"/>
    </row>
    <row r="100" spans="1:28" s="14" customFormat="1" ht="24" customHeight="1">
      <c r="A100" s="79"/>
      <c r="B100" s="93" t="s">
        <v>130</v>
      </c>
      <c r="C100" s="131">
        <f>C61+C64+C67+C70+C73+C76+C79+C82+C85+C88+C91+C94+C97</f>
        <v>126</v>
      </c>
      <c r="D100" s="95">
        <f>C100</f>
        <v>126</v>
      </c>
      <c r="E100" s="132">
        <f>IF(E61="","",(E61+E64+E67+E70+E73+E76+E79+E82+E85+E88+E91+E94+E97))</f>
        <v>120</v>
      </c>
      <c r="F100" s="95">
        <f>IF(E100="","",E100+D100)</f>
        <v>246</v>
      </c>
      <c r="G100" s="132">
        <f>IF(G61="","",(G61+G64+G67+G70+G73+G76+G79+G82+G85+G88+G91+G94+G97))</f>
        <v>96</v>
      </c>
      <c r="H100" s="95">
        <f>IF(G100="","",G100+F100)</f>
        <v>342</v>
      </c>
      <c r="I100" s="132">
        <f>IF(I61="","",(I61+I64+I67+I70+I73+I76+I79+I82+I85+I88+I91+I94+I97))</f>
        <v>95</v>
      </c>
      <c r="J100" s="95">
        <f>IF(I100="","",I100+H100)</f>
        <v>437</v>
      </c>
      <c r="K100" s="132">
        <f>IF(K61="","",(K61+K64+K67+K70+K73+K76+K79+K82+K85+K88+K91+K94+K97))</f>
        <v>146</v>
      </c>
      <c r="L100" s="95">
        <f>IF(K100="","",K100+J100)</f>
        <v>583</v>
      </c>
      <c r="M100" s="132">
        <f>IF(M61="","",(M61+M64+M67+M70+M73+M76+M79+M82+M85+M88+M91+M94+M97))</f>
        <v>206</v>
      </c>
      <c r="N100" s="95">
        <f>IF(M100="","",M100+L100)</f>
        <v>789</v>
      </c>
      <c r="O100" s="132">
        <f>IF(O61="","",(O61+O64+O67+O70+O73+O76+O79+O82+O85+O88+O91+O94+O97))</f>
        <v>185</v>
      </c>
      <c r="P100" s="95">
        <f>IF(O100="","",O100+N100)</f>
        <v>974</v>
      </c>
      <c r="Q100" s="132">
        <f>IF(Q61="","",(Q61+Q64+Q67+Q70+Q73+Q76+Q79+Q82+Q85+Q88+Q91+Q94+Q97))</f>
        <v>120</v>
      </c>
      <c r="R100" s="95">
        <f>IF(Q100="","",Q100+P100)</f>
        <v>1094</v>
      </c>
      <c r="S100" s="132">
        <f>IF(S61="","",(S61+S64+S67+S70+S73+S76+S79+S82+S85+S88+S91+S94+S97))</f>
        <v>203</v>
      </c>
      <c r="T100" s="95">
        <f>IF(S100="","",S100+R100)</f>
        <v>1297</v>
      </c>
      <c r="U100" s="132">
        <f>IF(U61="","",(U61+U64+U67+U70+U73+U76+U79+U82+U85+U88+U91+U94+U97))</f>
        <v>183</v>
      </c>
      <c r="V100" s="95">
        <f>IF(U100="","",U100+T100)</f>
        <v>1480</v>
      </c>
      <c r="W100" s="132">
        <f>IF(W61="","",(W61+W64+W67+W70+W73+W76+W79+W82+W85+W88+W91+W94+W97))</f>
        <v>183</v>
      </c>
      <c r="X100" s="95">
        <f>IF(W100="","",W100+V100)</f>
        <v>1663</v>
      </c>
      <c r="Y100" s="132">
        <f>IF(Y61="","",(Y61+Y64+Y67+Y70+Y73+Y76+Y79+Y82+Y85+Y88+Y91+Y94+Y97))</f>
        <v>152</v>
      </c>
      <c r="Z100" s="95">
        <f>IF(Y100="","",Y100+X100)</f>
        <v>1815</v>
      </c>
      <c r="AA100" s="97">
        <f>MAX(D100,F100,H100,J100,L100,N100,P100,R100,T100,V100,X100,Z100)</f>
        <v>1815</v>
      </c>
      <c r="AB100" s="80"/>
    </row>
    <row r="101" spans="1:28" s="14" customFormat="1" ht="24" customHeight="1" thickBot="1">
      <c r="A101" s="79"/>
      <c r="B101" s="167"/>
      <c r="C101" s="142">
        <f>D100-D99</f>
        <v>33</v>
      </c>
      <c r="D101" s="143">
        <f>D100/D99</f>
        <v>1.3548387096774193</v>
      </c>
      <c r="E101" s="144">
        <f>IF(E100="","",F100-F99)</f>
        <v>93</v>
      </c>
      <c r="F101" s="143">
        <f>IF(E100="","",F100/F99)</f>
        <v>1.607843137254902</v>
      </c>
      <c r="G101" s="144">
        <f>IF(G100="","",H100-H99)</f>
        <v>98</v>
      </c>
      <c r="H101" s="143">
        <f>IF(G100="","",H100/H99)</f>
        <v>1.401639344262295</v>
      </c>
      <c r="I101" s="144">
        <f>IF(I100="","",J100-J99)</f>
        <v>96</v>
      </c>
      <c r="J101" s="143">
        <f>IF(I100="","",J100/J99)</f>
        <v>1.281524926686217</v>
      </c>
      <c r="K101" s="144">
        <f>IF(K100="","",L100-L99)</f>
        <v>129</v>
      </c>
      <c r="L101" s="143">
        <f>IF(K100="","",L100/L99)</f>
        <v>1.2841409691629957</v>
      </c>
      <c r="M101" s="144">
        <f>IF(M100="","",N100-N99)</f>
        <v>214</v>
      </c>
      <c r="N101" s="143">
        <f>IF(M100="","",N100/N99)</f>
        <v>1.3721739130434782</v>
      </c>
      <c r="O101" s="144">
        <f>IF(O100="","",P100-P99)</f>
        <v>251</v>
      </c>
      <c r="P101" s="143">
        <f>IF(O100="","",P100/P99)</f>
        <v>1.34716459197787</v>
      </c>
      <c r="Q101" s="144">
        <f>IF(Q100="","",R100-R99)</f>
        <v>260</v>
      </c>
      <c r="R101" s="143">
        <f>IF(Q100="","",R100/R99)</f>
        <v>1.3117505995203838</v>
      </c>
      <c r="S101" s="144">
        <f>IF(S100="","",T100-T99)</f>
        <v>349</v>
      </c>
      <c r="T101" s="143">
        <f>IF(S100="","",T100/T99)</f>
        <v>1.3681434599156117</v>
      </c>
      <c r="U101" s="144">
        <f>IF(U100="","",V100-V99)</f>
        <v>378</v>
      </c>
      <c r="V101" s="143">
        <f>IF(U100="","",V100/V99)</f>
        <v>1.3430127041742286</v>
      </c>
      <c r="W101" s="144">
        <f>IF(W100="","",X100-X99)</f>
        <v>428</v>
      </c>
      <c r="X101" s="143">
        <f>IF(W100="","",X100/X99)</f>
        <v>1.3465587044534413</v>
      </c>
      <c r="Y101" s="144">
        <f>IF(Y100="","",Z100-Z99)</f>
        <v>514</v>
      </c>
      <c r="Z101" s="143">
        <f>IF(Y100="","",Z100/Z99)</f>
        <v>1.3950807071483475</v>
      </c>
      <c r="AA101" s="145">
        <f>AA100/AA99</f>
        <v>1.3950807071483475</v>
      </c>
      <c r="AB101" s="80"/>
    </row>
    <row r="102" spans="1:28" s="14" customFormat="1" ht="24" customHeight="1" thickBot="1">
      <c r="A102" s="79"/>
      <c r="B102" s="79"/>
      <c r="C102" s="146"/>
      <c r="D102" s="146"/>
      <c r="E102" s="146"/>
      <c r="F102" s="146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1:28" s="14" customFormat="1" ht="24" customHeight="1">
      <c r="A103" s="79"/>
      <c r="B103" s="79"/>
      <c r="C103" s="147" t="s">
        <v>134</v>
      </c>
      <c r="D103" s="148"/>
      <c r="E103" s="104" t="s">
        <v>135</v>
      </c>
      <c r="F103" s="148"/>
      <c r="G103" s="149"/>
      <c r="H103" s="79"/>
      <c r="I103" s="150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</row>
    <row r="104" spans="1:28" s="14" customFormat="1" ht="24" customHeight="1">
      <c r="A104" s="79"/>
      <c r="B104" s="79"/>
      <c r="C104" s="151" t="s">
        <v>136</v>
      </c>
      <c r="D104" s="94"/>
      <c r="E104" s="95" t="s">
        <v>137</v>
      </c>
      <c r="F104" s="94"/>
      <c r="G104" s="14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</row>
    <row r="105" spans="1:28" s="14" customFormat="1" ht="24" customHeight="1" thickBot="1">
      <c r="A105" s="79"/>
      <c r="B105" s="79"/>
      <c r="C105" s="152" t="s">
        <v>138</v>
      </c>
      <c r="D105" s="146"/>
      <c r="E105" s="153" t="s">
        <v>139</v>
      </c>
      <c r="F105" s="146"/>
      <c r="G105" s="14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150" t="s">
        <v>155</v>
      </c>
      <c r="AB105" s="79"/>
    </row>
    <row r="106" s="168" customFormat="1" ht="18.75" customHeight="1"/>
  </sheetData>
  <sheetProtection/>
  <mergeCells count="1">
    <mergeCell ref="B52:B53"/>
  </mergeCells>
  <printOptions horizontalCentered="1"/>
  <pageMargins left="0.1968503937007874" right="0.1968503937007874" top="0.54" bottom="0.38" header="0.35" footer="0.21"/>
  <pageSetup fitToHeight="2" horizontalDpi="600" verticalDpi="600" orientation="landscape" paperSize="9" scale="4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60" zoomScalePageLayoutView="0" workbookViewId="0" topLeftCell="B1">
      <pane xSplit="2" ySplit="2" topLeftCell="D3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H17" sqref="H17"/>
    </sheetView>
  </sheetViews>
  <sheetFormatPr defaultColWidth="9.140625" defaultRowHeight="15"/>
  <cols>
    <col min="1" max="1" width="5.57421875" style="2" customWidth="1"/>
    <col min="2" max="2" width="12.140625" style="2" customWidth="1"/>
    <col min="3" max="3" width="15.8515625" style="2" customWidth="1"/>
    <col min="4" max="29" width="9.57421875" style="2" customWidth="1"/>
    <col min="30" max="30" width="5.421875" style="2" customWidth="1"/>
    <col min="31" max="16384" width="9.00390625" style="2" customWidth="1"/>
  </cols>
  <sheetData>
    <row r="1" spans="1:30" s="14" customFormat="1" ht="21.75" customHeight="1" thickBot="1">
      <c r="A1" s="79"/>
      <c r="B1" s="81" t="s">
        <v>156</v>
      </c>
      <c r="C1" s="80"/>
      <c r="D1" s="80" t="s">
        <v>157</v>
      </c>
      <c r="E1" s="80" t="s">
        <v>158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 t="s">
        <v>100</v>
      </c>
      <c r="X1" s="80"/>
      <c r="Y1" s="80"/>
      <c r="Z1" s="80"/>
      <c r="AA1" s="82"/>
      <c r="AB1" s="80" t="s">
        <v>159</v>
      </c>
      <c r="AC1" s="80"/>
      <c r="AD1" s="79"/>
    </row>
    <row r="2" spans="1:30" s="14" customFormat="1" ht="21.75" customHeight="1" thickBot="1">
      <c r="A2" s="79"/>
      <c r="B2" s="169"/>
      <c r="C2" s="170" t="s">
        <v>160</v>
      </c>
      <c r="D2" s="155" t="s">
        <v>161</v>
      </c>
      <c r="E2" s="85"/>
      <c r="F2" s="86" t="s">
        <v>162</v>
      </c>
      <c r="G2" s="85"/>
      <c r="H2" s="86" t="s">
        <v>163</v>
      </c>
      <c r="I2" s="85"/>
      <c r="J2" s="86" t="s">
        <v>164</v>
      </c>
      <c r="K2" s="85"/>
      <c r="L2" s="86" t="s">
        <v>165</v>
      </c>
      <c r="M2" s="85"/>
      <c r="N2" s="86" t="s">
        <v>166</v>
      </c>
      <c r="O2" s="85"/>
      <c r="P2" s="86" t="s">
        <v>167</v>
      </c>
      <c r="Q2" s="85"/>
      <c r="R2" s="86" t="s">
        <v>168</v>
      </c>
      <c r="S2" s="85"/>
      <c r="T2" s="86" t="s">
        <v>169</v>
      </c>
      <c r="U2" s="85"/>
      <c r="V2" s="86" t="s">
        <v>170</v>
      </c>
      <c r="W2" s="85"/>
      <c r="X2" s="86" t="s">
        <v>171</v>
      </c>
      <c r="Y2" s="85"/>
      <c r="Z2" s="86" t="s">
        <v>172</v>
      </c>
      <c r="AA2" s="85"/>
      <c r="AB2" s="86" t="s">
        <v>173</v>
      </c>
      <c r="AC2" s="171"/>
      <c r="AD2" s="80"/>
    </row>
    <row r="3" spans="1:30" s="14" customFormat="1" ht="21.75" customHeight="1">
      <c r="A3" s="79"/>
      <c r="B3" s="172"/>
      <c r="C3" s="173" t="s">
        <v>174</v>
      </c>
      <c r="D3" s="174">
        <v>61</v>
      </c>
      <c r="E3" s="175">
        <v>78</v>
      </c>
      <c r="F3" s="176">
        <v>79</v>
      </c>
      <c r="G3" s="177">
        <v>100</v>
      </c>
      <c r="H3" s="174">
        <v>16</v>
      </c>
      <c r="I3" s="175">
        <v>54</v>
      </c>
      <c r="J3" s="174">
        <v>126</v>
      </c>
      <c r="K3" s="175">
        <v>177</v>
      </c>
      <c r="L3" s="174">
        <v>33</v>
      </c>
      <c r="M3" s="175">
        <v>138</v>
      </c>
      <c r="N3" s="178">
        <v>152</v>
      </c>
      <c r="O3" s="94">
        <v>210</v>
      </c>
      <c r="P3" s="174">
        <v>138</v>
      </c>
      <c r="Q3" s="179">
        <v>236</v>
      </c>
      <c r="R3" s="178">
        <v>110</v>
      </c>
      <c r="S3" s="177">
        <v>169</v>
      </c>
      <c r="T3" s="174">
        <v>73</v>
      </c>
      <c r="U3" s="175">
        <v>126</v>
      </c>
      <c r="V3" s="174">
        <v>74</v>
      </c>
      <c r="W3" s="175">
        <v>107</v>
      </c>
      <c r="X3" s="174">
        <v>109</v>
      </c>
      <c r="Y3" s="175">
        <v>137</v>
      </c>
      <c r="Z3" s="174">
        <v>237</v>
      </c>
      <c r="AA3" s="175">
        <v>332</v>
      </c>
      <c r="AB3" s="180">
        <f>SUM(D3,F3,H3,J3,L3,N3,P3,R3,T3,V3,X3,Z3)</f>
        <v>1208</v>
      </c>
      <c r="AC3" s="181">
        <f>SUM(E3,G3,I3,K3,M3,O3,Q3,S3,U3,W3,Y3,AA3)</f>
        <v>1864</v>
      </c>
      <c r="AD3" s="80"/>
    </row>
    <row r="4" spans="1:30" s="14" customFormat="1" ht="21.75" customHeight="1">
      <c r="A4" s="79"/>
      <c r="B4" s="172"/>
      <c r="C4" s="173" t="s">
        <v>175</v>
      </c>
      <c r="D4" s="174">
        <v>18</v>
      </c>
      <c r="E4" s="175">
        <v>19</v>
      </c>
      <c r="F4" s="174">
        <v>37</v>
      </c>
      <c r="G4" s="182">
        <v>39</v>
      </c>
      <c r="H4" s="174">
        <v>41</v>
      </c>
      <c r="I4" s="175">
        <v>51</v>
      </c>
      <c r="J4" s="174">
        <v>61</v>
      </c>
      <c r="K4" s="175">
        <v>67</v>
      </c>
      <c r="L4" s="174">
        <v>29</v>
      </c>
      <c r="M4" s="175">
        <v>31</v>
      </c>
      <c r="N4" s="183">
        <v>40</v>
      </c>
      <c r="O4" s="94">
        <v>69</v>
      </c>
      <c r="P4" s="174">
        <v>82</v>
      </c>
      <c r="Q4" s="184">
        <v>87</v>
      </c>
      <c r="R4" s="185">
        <v>42</v>
      </c>
      <c r="S4" s="186">
        <v>53</v>
      </c>
      <c r="T4" s="174">
        <v>65</v>
      </c>
      <c r="U4" s="175">
        <v>71</v>
      </c>
      <c r="V4" s="174">
        <v>53</v>
      </c>
      <c r="W4" s="175">
        <v>67</v>
      </c>
      <c r="X4" s="174">
        <v>52</v>
      </c>
      <c r="Y4" s="175">
        <v>59</v>
      </c>
      <c r="Z4" s="174">
        <v>43</v>
      </c>
      <c r="AA4" s="175">
        <v>76</v>
      </c>
      <c r="AB4" s="187">
        <f aca="true" t="shared" si="0" ref="AB4:AC32">SUM(D4,F4,H4,J4,L4,N4,P4,R4,T4,V4,X4,Z4)</f>
        <v>563</v>
      </c>
      <c r="AC4" s="188">
        <f t="shared" si="0"/>
        <v>689</v>
      </c>
      <c r="AD4" s="80"/>
    </row>
    <row r="5" spans="1:30" s="14" customFormat="1" ht="21.75" customHeight="1">
      <c r="A5" s="79"/>
      <c r="B5" s="172"/>
      <c r="C5" s="173" t="s">
        <v>176</v>
      </c>
      <c r="D5" s="174">
        <v>133</v>
      </c>
      <c r="E5" s="175">
        <v>192</v>
      </c>
      <c r="F5" s="174">
        <v>140</v>
      </c>
      <c r="G5" s="182">
        <v>256</v>
      </c>
      <c r="H5" s="174">
        <v>159</v>
      </c>
      <c r="I5" s="175">
        <v>250</v>
      </c>
      <c r="J5" s="174">
        <v>161</v>
      </c>
      <c r="K5" s="175">
        <v>214</v>
      </c>
      <c r="L5" s="174">
        <v>129</v>
      </c>
      <c r="M5" s="175">
        <v>148</v>
      </c>
      <c r="N5" s="183">
        <v>206</v>
      </c>
      <c r="O5" s="94">
        <v>242</v>
      </c>
      <c r="P5" s="174">
        <v>138</v>
      </c>
      <c r="Q5" s="184">
        <v>229</v>
      </c>
      <c r="R5" s="185">
        <v>158</v>
      </c>
      <c r="S5" s="186">
        <v>245</v>
      </c>
      <c r="T5" s="174">
        <v>102</v>
      </c>
      <c r="U5" s="175">
        <v>135</v>
      </c>
      <c r="V5" s="174">
        <v>126</v>
      </c>
      <c r="W5" s="175">
        <v>155</v>
      </c>
      <c r="X5" s="174">
        <v>157</v>
      </c>
      <c r="Y5" s="175">
        <v>194</v>
      </c>
      <c r="Z5" s="174">
        <v>169</v>
      </c>
      <c r="AA5" s="175">
        <v>224</v>
      </c>
      <c r="AB5" s="187">
        <f t="shared" si="0"/>
        <v>1778</v>
      </c>
      <c r="AC5" s="188">
        <f t="shared" si="0"/>
        <v>2484</v>
      </c>
      <c r="AD5" s="80"/>
    </row>
    <row r="6" spans="1:30" s="14" customFormat="1" ht="21.75" customHeight="1">
      <c r="A6" s="79"/>
      <c r="B6" s="172"/>
      <c r="C6" s="173" t="s">
        <v>177</v>
      </c>
      <c r="D6" s="174">
        <v>120</v>
      </c>
      <c r="E6" s="175">
        <v>164</v>
      </c>
      <c r="F6" s="174">
        <v>249</v>
      </c>
      <c r="G6" s="182">
        <v>367</v>
      </c>
      <c r="H6" s="174">
        <v>360</v>
      </c>
      <c r="I6" s="175">
        <v>465</v>
      </c>
      <c r="J6" s="174">
        <v>93</v>
      </c>
      <c r="K6" s="175">
        <v>279</v>
      </c>
      <c r="L6" s="174">
        <v>253</v>
      </c>
      <c r="M6" s="175">
        <v>316</v>
      </c>
      <c r="N6" s="183">
        <v>277</v>
      </c>
      <c r="O6" s="94">
        <v>450</v>
      </c>
      <c r="P6" s="174">
        <v>359</v>
      </c>
      <c r="Q6" s="184">
        <v>957</v>
      </c>
      <c r="R6" s="185">
        <v>206</v>
      </c>
      <c r="S6" s="186">
        <v>388</v>
      </c>
      <c r="T6" s="174">
        <v>238</v>
      </c>
      <c r="U6" s="175">
        <v>330</v>
      </c>
      <c r="V6" s="174">
        <v>226</v>
      </c>
      <c r="W6" s="175">
        <v>302</v>
      </c>
      <c r="X6" s="174">
        <v>280</v>
      </c>
      <c r="Y6" s="175">
        <v>351</v>
      </c>
      <c r="Z6" s="174">
        <v>135</v>
      </c>
      <c r="AA6" s="175">
        <v>239</v>
      </c>
      <c r="AB6" s="187">
        <f t="shared" si="0"/>
        <v>2796</v>
      </c>
      <c r="AC6" s="188">
        <f t="shared" si="0"/>
        <v>4608</v>
      </c>
      <c r="AD6" s="80"/>
    </row>
    <row r="7" spans="1:30" s="14" customFormat="1" ht="21.75" customHeight="1">
      <c r="A7" s="79"/>
      <c r="B7" s="189" t="s">
        <v>178</v>
      </c>
      <c r="C7" s="173" t="s">
        <v>179</v>
      </c>
      <c r="D7" s="174">
        <v>36</v>
      </c>
      <c r="E7" s="175">
        <v>59</v>
      </c>
      <c r="F7" s="174">
        <v>47</v>
      </c>
      <c r="G7" s="182">
        <v>47</v>
      </c>
      <c r="H7" s="174">
        <v>41</v>
      </c>
      <c r="I7" s="175">
        <v>44</v>
      </c>
      <c r="J7" s="174">
        <v>4</v>
      </c>
      <c r="K7" s="175">
        <v>4</v>
      </c>
      <c r="L7" s="174">
        <v>6</v>
      </c>
      <c r="M7" s="175">
        <v>6</v>
      </c>
      <c r="N7" s="183">
        <v>50</v>
      </c>
      <c r="O7" s="94">
        <v>52</v>
      </c>
      <c r="P7" s="174">
        <v>28</v>
      </c>
      <c r="Q7" s="184">
        <v>29</v>
      </c>
      <c r="R7" s="185">
        <v>15</v>
      </c>
      <c r="S7" s="184">
        <v>16</v>
      </c>
      <c r="T7" s="174">
        <v>38</v>
      </c>
      <c r="U7" s="175">
        <v>53</v>
      </c>
      <c r="V7" s="174">
        <v>21</v>
      </c>
      <c r="W7" s="175">
        <v>23</v>
      </c>
      <c r="X7" s="174">
        <v>58</v>
      </c>
      <c r="Y7" s="175">
        <v>62</v>
      </c>
      <c r="Z7" s="174">
        <v>43</v>
      </c>
      <c r="AA7" s="175">
        <v>64</v>
      </c>
      <c r="AB7" s="187">
        <f t="shared" si="0"/>
        <v>387</v>
      </c>
      <c r="AC7" s="188">
        <f t="shared" si="0"/>
        <v>459</v>
      </c>
      <c r="AD7" s="80"/>
    </row>
    <row r="8" spans="1:30" s="14" customFormat="1" ht="21.75" customHeight="1">
      <c r="A8" s="79"/>
      <c r="B8" s="172"/>
      <c r="C8" s="173" t="s">
        <v>180</v>
      </c>
      <c r="D8" s="190">
        <v>17</v>
      </c>
      <c r="E8" s="191">
        <v>23</v>
      </c>
      <c r="F8" s="190">
        <v>23</v>
      </c>
      <c r="G8" s="186">
        <v>25</v>
      </c>
      <c r="H8" s="190">
        <v>19</v>
      </c>
      <c r="I8" s="191">
        <v>20</v>
      </c>
      <c r="J8" s="190">
        <v>44</v>
      </c>
      <c r="K8" s="191">
        <v>60</v>
      </c>
      <c r="L8" s="190">
        <v>29</v>
      </c>
      <c r="M8" s="191">
        <v>33</v>
      </c>
      <c r="N8" s="185">
        <v>36</v>
      </c>
      <c r="O8" s="192">
        <v>40</v>
      </c>
      <c r="P8" s="190">
        <v>26</v>
      </c>
      <c r="Q8" s="184">
        <v>28</v>
      </c>
      <c r="R8" s="185">
        <v>40</v>
      </c>
      <c r="S8" s="184">
        <v>44</v>
      </c>
      <c r="T8" s="190">
        <v>40</v>
      </c>
      <c r="U8" s="191">
        <v>44</v>
      </c>
      <c r="V8" s="190">
        <v>46</v>
      </c>
      <c r="W8" s="191">
        <v>49</v>
      </c>
      <c r="X8" s="190">
        <v>42</v>
      </c>
      <c r="Y8" s="191">
        <v>44</v>
      </c>
      <c r="Z8" s="190">
        <v>44</v>
      </c>
      <c r="AA8" s="193">
        <v>60</v>
      </c>
      <c r="AB8" s="187">
        <f t="shared" si="0"/>
        <v>406</v>
      </c>
      <c r="AC8" s="188">
        <f t="shared" si="0"/>
        <v>470</v>
      </c>
      <c r="AD8" s="80"/>
    </row>
    <row r="9" spans="1:30" s="14" customFormat="1" ht="21.75" customHeight="1">
      <c r="A9" s="79"/>
      <c r="B9" s="172"/>
      <c r="C9" s="173" t="s">
        <v>181</v>
      </c>
      <c r="D9" s="174">
        <v>11</v>
      </c>
      <c r="E9" s="175">
        <v>11</v>
      </c>
      <c r="F9" s="174">
        <v>5</v>
      </c>
      <c r="G9" s="182">
        <v>5</v>
      </c>
      <c r="H9" s="174">
        <v>2</v>
      </c>
      <c r="I9" s="175">
        <v>2</v>
      </c>
      <c r="J9" s="174">
        <v>9</v>
      </c>
      <c r="K9" s="175">
        <v>9</v>
      </c>
      <c r="L9" s="174">
        <v>13</v>
      </c>
      <c r="M9" s="175">
        <v>14</v>
      </c>
      <c r="N9" s="183">
        <v>14</v>
      </c>
      <c r="O9" s="94">
        <v>17</v>
      </c>
      <c r="P9" s="174">
        <v>18</v>
      </c>
      <c r="Q9" s="184">
        <v>19</v>
      </c>
      <c r="R9" s="185">
        <v>28</v>
      </c>
      <c r="S9" s="184">
        <v>29</v>
      </c>
      <c r="T9" s="174">
        <v>17</v>
      </c>
      <c r="U9" s="175">
        <v>18</v>
      </c>
      <c r="V9" s="174">
        <v>18</v>
      </c>
      <c r="W9" s="175">
        <v>18</v>
      </c>
      <c r="X9" s="174">
        <v>9</v>
      </c>
      <c r="Y9" s="175">
        <v>10</v>
      </c>
      <c r="Z9" s="174">
        <v>23</v>
      </c>
      <c r="AA9" s="175">
        <v>23</v>
      </c>
      <c r="AB9" s="187">
        <f t="shared" si="0"/>
        <v>167</v>
      </c>
      <c r="AC9" s="188">
        <f t="shared" si="0"/>
        <v>175</v>
      </c>
      <c r="AD9" s="80"/>
    </row>
    <row r="10" spans="1:30" s="14" customFormat="1" ht="21.75" customHeight="1">
      <c r="A10" s="79"/>
      <c r="B10" s="172"/>
      <c r="C10" s="173" t="s">
        <v>182</v>
      </c>
      <c r="D10" s="174">
        <v>29</v>
      </c>
      <c r="E10" s="175">
        <v>32</v>
      </c>
      <c r="F10" s="174">
        <v>30</v>
      </c>
      <c r="G10" s="182">
        <v>58</v>
      </c>
      <c r="H10" s="174">
        <v>49</v>
      </c>
      <c r="I10" s="175">
        <v>52</v>
      </c>
      <c r="J10" s="174">
        <v>98</v>
      </c>
      <c r="K10" s="175">
        <v>118</v>
      </c>
      <c r="L10" s="174">
        <v>17</v>
      </c>
      <c r="M10" s="175">
        <v>18</v>
      </c>
      <c r="N10" s="183">
        <v>28</v>
      </c>
      <c r="O10" s="94">
        <v>63</v>
      </c>
      <c r="P10" s="174">
        <v>24</v>
      </c>
      <c r="Q10" s="184">
        <v>42</v>
      </c>
      <c r="R10" s="185">
        <v>27</v>
      </c>
      <c r="S10" s="186">
        <v>30</v>
      </c>
      <c r="T10" s="174">
        <v>33</v>
      </c>
      <c r="U10" s="175">
        <v>35</v>
      </c>
      <c r="V10" s="174">
        <v>31</v>
      </c>
      <c r="W10" s="175">
        <v>32</v>
      </c>
      <c r="X10" s="174">
        <v>70</v>
      </c>
      <c r="Y10" s="175">
        <v>71</v>
      </c>
      <c r="Z10" s="174">
        <v>21</v>
      </c>
      <c r="AA10" s="175">
        <v>44</v>
      </c>
      <c r="AB10" s="187">
        <f t="shared" si="0"/>
        <v>457</v>
      </c>
      <c r="AC10" s="188">
        <f t="shared" si="0"/>
        <v>595</v>
      </c>
      <c r="AD10" s="80"/>
    </row>
    <row r="11" spans="1:30" s="14" customFormat="1" ht="21.75" customHeight="1">
      <c r="A11" s="79"/>
      <c r="B11" s="172"/>
      <c r="C11" s="173" t="s">
        <v>183</v>
      </c>
      <c r="D11" s="174">
        <v>17</v>
      </c>
      <c r="E11" s="175">
        <v>17</v>
      </c>
      <c r="F11" s="174">
        <v>11</v>
      </c>
      <c r="G11" s="182">
        <v>15</v>
      </c>
      <c r="H11" s="174">
        <v>18</v>
      </c>
      <c r="I11" s="175">
        <v>40</v>
      </c>
      <c r="J11" s="174">
        <v>17</v>
      </c>
      <c r="K11" s="175">
        <v>22</v>
      </c>
      <c r="L11" s="174">
        <v>28</v>
      </c>
      <c r="M11" s="175">
        <v>41</v>
      </c>
      <c r="N11" s="183">
        <v>24</v>
      </c>
      <c r="O11" s="94">
        <v>26</v>
      </c>
      <c r="P11" s="174">
        <v>35</v>
      </c>
      <c r="Q11" s="184">
        <v>42</v>
      </c>
      <c r="R11" s="185">
        <v>10</v>
      </c>
      <c r="S11" s="186">
        <v>12</v>
      </c>
      <c r="T11" s="174">
        <v>15</v>
      </c>
      <c r="U11" s="175">
        <v>15</v>
      </c>
      <c r="V11" s="174">
        <v>52</v>
      </c>
      <c r="W11" s="175">
        <v>52</v>
      </c>
      <c r="X11" s="174">
        <v>27</v>
      </c>
      <c r="Y11" s="175">
        <v>28</v>
      </c>
      <c r="Z11" s="174">
        <v>30</v>
      </c>
      <c r="AA11" s="175">
        <v>45</v>
      </c>
      <c r="AB11" s="187">
        <f t="shared" si="0"/>
        <v>284</v>
      </c>
      <c r="AC11" s="188">
        <f t="shared" si="0"/>
        <v>355</v>
      </c>
      <c r="AD11" s="80"/>
    </row>
    <row r="12" spans="1:30" s="14" customFormat="1" ht="21.75" customHeight="1">
      <c r="A12" s="79"/>
      <c r="B12" s="194"/>
      <c r="C12" s="195" t="s">
        <v>184</v>
      </c>
      <c r="D12" s="149">
        <v>2</v>
      </c>
      <c r="E12" s="196">
        <v>14</v>
      </c>
      <c r="F12" s="149">
        <v>1</v>
      </c>
      <c r="G12" s="197">
        <v>2</v>
      </c>
      <c r="H12" s="149">
        <v>12</v>
      </c>
      <c r="I12" s="196">
        <v>13</v>
      </c>
      <c r="J12" s="149">
        <v>12</v>
      </c>
      <c r="K12" s="196">
        <v>18</v>
      </c>
      <c r="L12" s="149">
        <v>4</v>
      </c>
      <c r="M12" s="196">
        <v>8</v>
      </c>
      <c r="N12" s="198">
        <v>14</v>
      </c>
      <c r="O12" s="80">
        <v>14</v>
      </c>
      <c r="P12" s="149">
        <v>14</v>
      </c>
      <c r="Q12" s="184">
        <v>20</v>
      </c>
      <c r="R12" s="149">
        <v>11</v>
      </c>
      <c r="S12" s="196">
        <v>28</v>
      </c>
      <c r="T12" s="149">
        <v>18</v>
      </c>
      <c r="U12" s="196">
        <v>19</v>
      </c>
      <c r="V12" s="149">
        <v>27</v>
      </c>
      <c r="W12" s="196">
        <v>27</v>
      </c>
      <c r="X12" s="149">
        <v>7</v>
      </c>
      <c r="Y12" s="196">
        <v>23</v>
      </c>
      <c r="Z12" s="149">
        <v>18</v>
      </c>
      <c r="AA12" s="196">
        <v>38</v>
      </c>
      <c r="AB12" s="187">
        <f t="shared" si="0"/>
        <v>140</v>
      </c>
      <c r="AC12" s="188">
        <f t="shared" si="0"/>
        <v>224</v>
      </c>
      <c r="AD12" s="80"/>
    </row>
    <row r="13" spans="1:30" s="14" customFormat="1" ht="21.75" customHeight="1">
      <c r="A13" s="79"/>
      <c r="B13" s="172"/>
      <c r="C13" s="199" t="s">
        <v>126</v>
      </c>
      <c r="D13" s="200">
        <v>49</v>
      </c>
      <c r="E13" s="201">
        <v>63</v>
      </c>
      <c r="F13" s="200">
        <v>52</v>
      </c>
      <c r="G13" s="202">
        <v>77</v>
      </c>
      <c r="H13" s="200">
        <v>28</v>
      </c>
      <c r="I13" s="201">
        <v>32</v>
      </c>
      <c r="J13" s="200">
        <v>47</v>
      </c>
      <c r="K13" s="201">
        <v>53</v>
      </c>
      <c r="L13" s="200">
        <v>16</v>
      </c>
      <c r="M13" s="201">
        <v>30</v>
      </c>
      <c r="N13" s="203">
        <v>32</v>
      </c>
      <c r="O13" s="204">
        <v>71</v>
      </c>
      <c r="P13" s="200">
        <v>81</v>
      </c>
      <c r="Q13" s="184">
        <v>122</v>
      </c>
      <c r="R13" s="200">
        <v>28</v>
      </c>
      <c r="S13" s="201">
        <v>115</v>
      </c>
      <c r="T13" s="200">
        <v>54</v>
      </c>
      <c r="U13" s="201">
        <v>129</v>
      </c>
      <c r="V13" s="200">
        <v>65</v>
      </c>
      <c r="W13" s="201">
        <v>87</v>
      </c>
      <c r="X13" s="200">
        <v>66</v>
      </c>
      <c r="Y13" s="201">
        <v>77</v>
      </c>
      <c r="Z13" s="200">
        <v>72</v>
      </c>
      <c r="AA13" s="201">
        <v>93</v>
      </c>
      <c r="AB13" s="187">
        <f t="shared" si="0"/>
        <v>590</v>
      </c>
      <c r="AC13" s="188">
        <f t="shared" si="0"/>
        <v>949</v>
      </c>
      <c r="AD13" s="80"/>
    </row>
    <row r="14" spans="1:30" s="14" customFormat="1" ht="21.75" customHeight="1">
      <c r="A14" s="79"/>
      <c r="B14" s="172"/>
      <c r="C14" s="205" t="s">
        <v>185</v>
      </c>
      <c r="D14" s="190">
        <v>20</v>
      </c>
      <c r="E14" s="191">
        <v>29</v>
      </c>
      <c r="F14" s="190">
        <v>10</v>
      </c>
      <c r="G14" s="186">
        <v>12</v>
      </c>
      <c r="H14" s="190">
        <v>12</v>
      </c>
      <c r="I14" s="191">
        <v>12</v>
      </c>
      <c r="J14" s="190">
        <v>11</v>
      </c>
      <c r="K14" s="191">
        <v>12</v>
      </c>
      <c r="L14" s="190">
        <v>26</v>
      </c>
      <c r="M14" s="191">
        <v>34</v>
      </c>
      <c r="N14" s="185">
        <v>22</v>
      </c>
      <c r="O14" s="192">
        <v>24</v>
      </c>
      <c r="P14" s="190">
        <v>20</v>
      </c>
      <c r="Q14" s="186">
        <v>29</v>
      </c>
      <c r="R14" s="190">
        <v>16</v>
      </c>
      <c r="S14" s="191">
        <v>16</v>
      </c>
      <c r="T14" s="190">
        <v>7</v>
      </c>
      <c r="U14" s="191">
        <v>8</v>
      </c>
      <c r="V14" s="190">
        <v>52</v>
      </c>
      <c r="W14" s="191">
        <v>57</v>
      </c>
      <c r="X14" s="190">
        <v>20</v>
      </c>
      <c r="Y14" s="191">
        <v>43</v>
      </c>
      <c r="Z14" s="190">
        <v>20</v>
      </c>
      <c r="AA14" s="191">
        <v>21</v>
      </c>
      <c r="AB14" s="187">
        <f t="shared" si="0"/>
        <v>236</v>
      </c>
      <c r="AC14" s="188">
        <f t="shared" si="0"/>
        <v>297</v>
      </c>
      <c r="AD14" s="80"/>
    </row>
    <row r="15" spans="1:30" s="14" customFormat="1" ht="21.75" customHeight="1" thickBot="1">
      <c r="A15" s="79"/>
      <c r="B15" s="206"/>
      <c r="C15" s="207" t="s">
        <v>186</v>
      </c>
      <c r="D15" s="208">
        <v>15</v>
      </c>
      <c r="E15" s="209">
        <v>27</v>
      </c>
      <c r="F15" s="208">
        <v>5</v>
      </c>
      <c r="G15" s="210">
        <v>5</v>
      </c>
      <c r="H15" s="208">
        <v>12</v>
      </c>
      <c r="I15" s="209">
        <v>14</v>
      </c>
      <c r="J15" s="208">
        <v>11</v>
      </c>
      <c r="K15" s="209">
        <v>16</v>
      </c>
      <c r="L15" s="208">
        <v>9</v>
      </c>
      <c r="M15" s="209">
        <v>20</v>
      </c>
      <c r="N15" s="208">
        <v>21</v>
      </c>
      <c r="O15" s="209">
        <v>22</v>
      </c>
      <c r="P15" s="208">
        <v>8</v>
      </c>
      <c r="Q15" s="209">
        <v>9</v>
      </c>
      <c r="R15" s="208">
        <v>15</v>
      </c>
      <c r="S15" s="209">
        <v>16</v>
      </c>
      <c r="T15" s="208">
        <v>7</v>
      </c>
      <c r="U15" s="209">
        <v>8</v>
      </c>
      <c r="V15" s="208">
        <v>14</v>
      </c>
      <c r="W15" s="209">
        <v>17</v>
      </c>
      <c r="X15" s="208">
        <v>58</v>
      </c>
      <c r="Y15" s="209">
        <v>74</v>
      </c>
      <c r="Z15" s="208">
        <v>16</v>
      </c>
      <c r="AA15" s="209">
        <v>21</v>
      </c>
      <c r="AB15" s="211">
        <f t="shared" si="0"/>
        <v>191</v>
      </c>
      <c r="AC15" s="212">
        <f t="shared" si="0"/>
        <v>249</v>
      </c>
      <c r="AD15" s="80"/>
    </row>
    <row r="16" spans="1:30" s="14" customFormat="1" ht="21.75" customHeight="1">
      <c r="A16" s="79"/>
      <c r="B16" s="172"/>
      <c r="C16" s="173" t="s">
        <v>187</v>
      </c>
      <c r="D16" s="190">
        <v>3</v>
      </c>
      <c r="E16" s="175">
        <v>3</v>
      </c>
      <c r="F16" s="174">
        <v>0</v>
      </c>
      <c r="G16" s="182">
        <v>0</v>
      </c>
      <c r="H16" s="174">
        <v>6</v>
      </c>
      <c r="I16" s="175">
        <v>12</v>
      </c>
      <c r="J16" s="174">
        <v>0</v>
      </c>
      <c r="K16" s="175">
        <v>0</v>
      </c>
      <c r="L16" s="174">
        <v>3</v>
      </c>
      <c r="M16" s="175">
        <v>4</v>
      </c>
      <c r="N16" s="174">
        <v>14</v>
      </c>
      <c r="O16" s="175">
        <v>14</v>
      </c>
      <c r="P16" s="174">
        <v>2</v>
      </c>
      <c r="Q16" s="175">
        <v>10</v>
      </c>
      <c r="R16" s="174">
        <v>4</v>
      </c>
      <c r="S16" s="175">
        <v>5</v>
      </c>
      <c r="T16" s="174">
        <v>3</v>
      </c>
      <c r="U16" s="175">
        <v>5</v>
      </c>
      <c r="V16" s="174">
        <v>6</v>
      </c>
      <c r="W16" s="175">
        <v>6</v>
      </c>
      <c r="X16" s="174">
        <v>3</v>
      </c>
      <c r="Y16" s="175">
        <v>4</v>
      </c>
      <c r="Z16" s="174">
        <v>3</v>
      </c>
      <c r="AA16" s="175">
        <v>3</v>
      </c>
      <c r="AB16" s="180">
        <f t="shared" si="0"/>
        <v>47</v>
      </c>
      <c r="AC16" s="181">
        <f t="shared" si="0"/>
        <v>66</v>
      </c>
      <c r="AD16" s="80"/>
    </row>
    <row r="17" spans="1:30" s="14" customFormat="1" ht="21.75" customHeight="1">
      <c r="A17" s="79"/>
      <c r="B17" s="189" t="s">
        <v>188</v>
      </c>
      <c r="C17" s="173" t="s">
        <v>189</v>
      </c>
      <c r="D17" s="213">
        <v>4</v>
      </c>
      <c r="E17" s="175">
        <v>4</v>
      </c>
      <c r="F17" s="174">
        <v>3</v>
      </c>
      <c r="G17" s="182">
        <v>3</v>
      </c>
      <c r="H17" s="174">
        <v>5</v>
      </c>
      <c r="I17" s="175">
        <v>6</v>
      </c>
      <c r="J17" s="174">
        <v>4</v>
      </c>
      <c r="K17" s="175">
        <v>4</v>
      </c>
      <c r="L17" s="174">
        <v>3</v>
      </c>
      <c r="M17" s="175">
        <v>3</v>
      </c>
      <c r="N17" s="174">
        <v>5</v>
      </c>
      <c r="O17" s="175">
        <v>5</v>
      </c>
      <c r="P17" s="174">
        <v>5</v>
      </c>
      <c r="Q17" s="175">
        <v>5</v>
      </c>
      <c r="R17" s="174">
        <v>4</v>
      </c>
      <c r="S17" s="175">
        <v>6</v>
      </c>
      <c r="T17" s="174">
        <v>1</v>
      </c>
      <c r="U17" s="175">
        <v>1</v>
      </c>
      <c r="V17" s="174">
        <v>1</v>
      </c>
      <c r="W17" s="175">
        <v>1</v>
      </c>
      <c r="X17" s="174">
        <v>2</v>
      </c>
      <c r="Y17" s="175">
        <v>2</v>
      </c>
      <c r="Z17" s="174">
        <v>0</v>
      </c>
      <c r="AA17" s="175">
        <v>0</v>
      </c>
      <c r="AB17" s="187">
        <f t="shared" si="0"/>
        <v>37</v>
      </c>
      <c r="AC17" s="188">
        <f t="shared" si="0"/>
        <v>40</v>
      </c>
      <c r="AD17" s="80"/>
    </row>
    <row r="18" spans="1:30" s="14" customFormat="1" ht="21.75" customHeight="1" thickBot="1">
      <c r="A18" s="79"/>
      <c r="B18" s="214"/>
      <c r="C18" s="215" t="s">
        <v>190</v>
      </c>
      <c r="D18" s="216">
        <v>1</v>
      </c>
      <c r="E18" s="217">
        <v>2</v>
      </c>
      <c r="F18" s="218">
        <v>5</v>
      </c>
      <c r="G18" s="219">
        <v>5</v>
      </c>
      <c r="H18" s="218">
        <v>1</v>
      </c>
      <c r="I18" s="217">
        <v>1</v>
      </c>
      <c r="J18" s="218">
        <v>6</v>
      </c>
      <c r="K18" s="217">
        <v>6</v>
      </c>
      <c r="L18" s="218">
        <v>0</v>
      </c>
      <c r="M18" s="217">
        <v>0</v>
      </c>
      <c r="N18" s="218">
        <v>2</v>
      </c>
      <c r="O18" s="217">
        <v>2</v>
      </c>
      <c r="P18" s="218">
        <v>5</v>
      </c>
      <c r="Q18" s="217">
        <v>5</v>
      </c>
      <c r="R18" s="218">
        <v>2</v>
      </c>
      <c r="S18" s="217">
        <v>2</v>
      </c>
      <c r="T18" s="218">
        <v>1</v>
      </c>
      <c r="U18" s="217">
        <v>1</v>
      </c>
      <c r="V18" s="218">
        <v>7</v>
      </c>
      <c r="W18" s="217">
        <v>7</v>
      </c>
      <c r="X18" s="218">
        <v>4</v>
      </c>
      <c r="Y18" s="217">
        <v>4</v>
      </c>
      <c r="Z18" s="218">
        <v>3</v>
      </c>
      <c r="AA18" s="217">
        <v>4</v>
      </c>
      <c r="AB18" s="211">
        <f t="shared" si="0"/>
        <v>37</v>
      </c>
      <c r="AC18" s="212">
        <f t="shared" si="0"/>
        <v>39</v>
      </c>
      <c r="AD18" s="80"/>
    </row>
    <row r="19" spans="1:30" s="14" customFormat="1" ht="21.75" customHeight="1" thickBot="1">
      <c r="A19" s="79"/>
      <c r="B19" s="189" t="s">
        <v>191</v>
      </c>
      <c r="C19" s="195" t="s">
        <v>192</v>
      </c>
      <c r="D19" s="149">
        <v>5</v>
      </c>
      <c r="E19" s="196">
        <v>5</v>
      </c>
      <c r="F19" s="149">
        <v>2</v>
      </c>
      <c r="G19" s="197">
        <v>2</v>
      </c>
      <c r="H19" s="149">
        <v>1</v>
      </c>
      <c r="I19" s="196">
        <v>1</v>
      </c>
      <c r="J19" s="149">
        <v>3</v>
      </c>
      <c r="K19" s="196">
        <v>3</v>
      </c>
      <c r="L19" s="149">
        <v>1</v>
      </c>
      <c r="M19" s="196">
        <v>1</v>
      </c>
      <c r="N19" s="149">
        <v>10</v>
      </c>
      <c r="O19" s="196">
        <v>10</v>
      </c>
      <c r="P19" s="149">
        <v>5</v>
      </c>
      <c r="Q19" s="196">
        <v>5</v>
      </c>
      <c r="R19" s="149">
        <v>7</v>
      </c>
      <c r="S19" s="196">
        <v>7</v>
      </c>
      <c r="T19" s="149">
        <v>3</v>
      </c>
      <c r="U19" s="196">
        <v>3</v>
      </c>
      <c r="V19" s="149">
        <v>25</v>
      </c>
      <c r="W19" s="196">
        <v>25</v>
      </c>
      <c r="X19" s="149">
        <v>7</v>
      </c>
      <c r="Y19" s="196">
        <v>7</v>
      </c>
      <c r="Z19" s="149">
        <v>7</v>
      </c>
      <c r="AA19" s="196">
        <v>20</v>
      </c>
      <c r="AB19" s="220">
        <f t="shared" si="0"/>
        <v>76</v>
      </c>
      <c r="AC19" s="221">
        <f t="shared" si="0"/>
        <v>89</v>
      </c>
      <c r="AD19" s="80"/>
    </row>
    <row r="20" spans="1:30" s="14" customFormat="1" ht="21.75" customHeight="1">
      <c r="A20" s="79"/>
      <c r="B20" s="154" t="s">
        <v>193</v>
      </c>
      <c r="C20" s="222" t="s">
        <v>194</v>
      </c>
      <c r="D20" s="178">
        <v>15</v>
      </c>
      <c r="E20" s="223">
        <v>16</v>
      </c>
      <c r="F20" s="224">
        <v>1</v>
      </c>
      <c r="G20" s="225">
        <v>2</v>
      </c>
      <c r="H20" s="224">
        <v>7</v>
      </c>
      <c r="I20" s="225">
        <v>7</v>
      </c>
      <c r="J20" s="226">
        <v>21</v>
      </c>
      <c r="K20" s="227">
        <v>21</v>
      </c>
      <c r="L20" s="226">
        <v>7</v>
      </c>
      <c r="M20" s="227">
        <v>8</v>
      </c>
      <c r="N20" s="226">
        <v>6</v>
      </c>
      <c r="O20" s="227">
        <v>6</v>
      </c>
      <c r="P20" s="226">
        <v>5</v>
      </c>
      <c r="Q20" s="227">
        <v>5</v>
      </c>
      <c r="R20" s="226">
        <v>16</v>
      </c>
      <c r="S20" s="227">
        <v>16</v>
      </c>
      <c r="T20" s="226">
        <v>13</v>
      </c>
      <c r="U20" s="227">
        <v>13</v>
      </c>
      <c r="V20" s="226">
        <v>8</v>
      </c>
      <c r="W20" s="227">
        <v>9</v>
      </c>
      <c r="X20" s="226">
        <v>10</v>
      </c>
      <c r="Y20" s="227">
        <v>10</v>
      </c>
      <c r="Z20" s="226">
        <v>12</v>
      </c>
      <c r="AA20" s="228">
        <v>13</v>
      </c>
      <c r="AB20" s="180">
        <f t="shared" si="0"/>
        <v>121</v>
      </c>
      <c r="AC20" s="181">
        <f t="shared" si="0"/>
        <v>126</v>
      </c>
      <c r="AD20" s="80"/>
    </row>
    <row r="21" spans="1:30" s="14" customFormat="1" ht="21.75" customHeight="1" thickBot="1">
      <c r="A21" s="79"/>
      <c r="B21" s="206"/>
      <c r="C21" s="229" t="s">
        <v>195</v>
      </c>
      <c r="D21" s="149">
        <v>0</v>
      </c>
      <c r="E21" s="230">
        <v>0</v>
      </c>
      <c r="F21" s="231">
        <v>3</v>
      </c>
      <c r="G21" s="232">
        <v>3</v>
      </c>
      <c r="H21" s="231">
        <v>0</v>
      </c>
      <c r="I21" s="230">
        <v>0</v>
      </c>
      <c r="J21" s="208">
        <v>3</v>
      </c>
      <c r="K21" s="210">
        <v>3</v>
      </c>
      <c r="L21" s="208">
        <v>3</v>
      </c>
      <c r="M21" s="209">
        <v>3</v>
      </c>
      <c r="N21" s="208">
        <v>5</v>
      </c>
      <c r="O21" s="209">
        <v>5</v>
      </c>
      <c r="P21" s="208">
        <v>0</v>
      </c>
      <c r="Q21" s="209">
        <v>0</v>
      </c>
      <c r="R21" s="208">
        <v>1</v>
      </c>
      <c r="S21" s="209">
        <v>1</v>
      </c>
      <c r="T21" s="208">
        <v>1</v>
      </c>
      <c r="U21" s="209">
        <v>1</v>
      </c>
      <c r="V21" s="208">
        <v>0</v>
      </c>
      <c r="W21" s="209">
        <v>0</v>
      </c>
      <c r="X21" s="208">
        <v>4</v>
      </c>
      <c r="Y21" s="209">
        <v>5</v>
      </c>
      <c r="Z21" s="208">
        <v>0</v>
      </c>
      <c r="AA21" s="209">
        <v>0</v>
      </c>
      <c r="AB21" s="211">
        <f t="shared" si="0"/>
        <v>20</v>
      </c>
      <c r="AC21" s="212">
        <f t="shared" si="0"/>
        <v>21</v>
      </c>
      <c r="AD21" s="80"/>
    </row>
    <row r="22" spans="1:30" s="14" customFormat="1" ht="21.75" customHeight="1">
      <c r="A22" s="79"/>
      <c r="B22" s="172"/>
      <c r="C22" s="173" t="s">
        <v>196</v>
      </c>
      <c r="D22" s="178">
        <v>0</v>
      </c>
      <c r="E22" s="175">
        <v>0</v>
      </c>
      <c r="F22" s="174">
        <v>0</v>
      </c>
      <c r="G22" s="182">
        <v>0</v>
      </c>
      <c r="H22" s="174">
        <v>0</v>
      </c>
      <c r="I22" s="175">
        <v>0</v>
      </c>
      <c r="J22" s="174">
        <v>1</v>
      </c>
      <c r="K22" s="175">
        <v>2</v>
      </c>
      <c r="L22" s="174">
        <v>2</v>
      </c>
      <c r="M22" s="175">
        <v>2</v>
      </c>
      <c r="N22" s="174">
        <v>3</v>
      </c>
      <c r="O22" s="175">
        <v>3</v>
      </c>
      <c r="P22" s="174">
        <v>0</v>
      </c>
      <c r="Q22" s="175">
        <v>0</v>
      </c>
      <c r="R22" s="174">
        <v>1</v>
      </c>
      <c r="S22" s="175">
        <v>1</v>
      </c>
      <c r="T22" s="174">
        <v>1</v>
      </c>
      <c r="U22" s="175">
        <v>1</v>
      </c>
      <c r="V22" s="174">
        <v>1</v>
      </c>
      <c r="W22" s="175">
        <v>1</v>
      </c>
      <c r="X22" s="174">
        <v>1</v>
      </c>
      <c r="Y22" s="175">
        <v>1</v>
      </c>
      <c r="Z22" s="174">
        <v>1</v>
      </c>
      <c r="AA22" s="175">
        <v>1</v>
      </c>
      <c r="AB22" s="180">
        <f t="shared" si="0"/>
        <v>11</v>
      </c>
      <c r="AC22" s="181">
        <f t="shared" si="0"/>
        <v>12</v>
      </c>
      <c r="AD22" s="80"/>
    </row>
    <row r="23" spans="1:30" s="14" customFormat="1" ht="21.75" customHeight="1">
      <c r="A23" s="79"/>
      <c r="B23" s="189" t="s">
        <v>145</v>
      </c>
      <c r="C23" s="173" t="s">
        <v>197</v>
      </c>
      <c r="D23" s="174">
        <v>0</v>
      </c>
      <c r="E23" s="175">
        <v>0</v>
      </c>
      <c r="F23" s="174">
        <v>0</v>
      </c>
      <c r="G23" s="182">
        <v>0</v>
      </c>
      <c r="H23" s="174">
        <v>0</v>
      </c>
      <c r="I23" s="175">
        <v>0</v>
      </c>
      <c r="J23" s="174">
        <v>0</v>
      </c>
      <c r="K23" s="175">
        <v>0</v>
      </c>
      <c r="L23" s="174">
        <v>0</v>
      </c>
      <c r="M23" s="175">
        <v>0</v>
      </c>
      <c r="N23" s="174">
        <v>1</v>
      </c>
      <c r="O23" s="175">
        <v>1</v>
      </c>
      <c r="P23" s="174">
        <v>0</v>
      </c>
      <c r="Q23" s="175">
        <v>0</v>
      </c>
      <c r="R23" s="174">
        <v>0</v>
      </c>
      <c r="S23" s="175">
        <v>0</v>
      </c>
      <c r="T23" s="174">
        <v>0</v>
      </c>
      <c r="U23" s="175">
        <v>0</v>
      </c>
      <c r="V23" s="174">
        <v>0</v>
      </c>
      <c r="W23" s="175">
        <v>0</v>
      </c>
      <c r="X23" s="174">
        <v>0</v>
      </c>
      <c r="Y23" s="175">
        <v>0</v>
      </c>
      <c r="Z23" s="174">
        <v>0</v>
      </c>
      <c r="AA23" s="175">
        <v>0</v>
      </c>
      <c r="AB23" s="187">
        <f t="shared" si="0"/>
        <v>1</v>
      </c>
      <c r="AC23" s="188">
        <f t="shared" si="0"/>
        <v>1</v>
      </c>
      <c r="AD23" s="80"/>
    </row>
    <row r="24" spans="1:30" s="14" customFormat="1" ht="21.75" customHeight="1">
      <c r="A24" s="79"/>
      <c r="B24" s="172"/>
      <c r="C24" s="195" t="s">
        <v>198</v>
      </c>
      <c r="D24" s="213">
        <v>0</v>
      </c>
      <c r="E24" s="196">
        <v>0</v>
      </c>
      <c r="F24" s="149">
        <v>1</v>
      </c>
      <c r="G24" s="197">
        <v>1</v>
      </c>
      <c r="H24" s="149">
        <v>0</v>
      </c>
      <c r="I24" s="196">
        <v>0</v>
      </c>
      <c r="J24" s="149">
        <v>2</v>
      </c>
      <c r="K24" s="196">
        <v>2</v>
      </c>
      <c r="L24" s="149">
        <v>1</v>
      </c>
      <c r="M24" s="196">
        <v>1</v>
      </c>
      <c r="N24" s="149">
        <v>2</v>
      </c>
      <c r="O24" s="196">
        <v>2</v>
      </c>
      <c r="P24" s="149">
        <v>0</v>
      </c>
      <c r="Q24" s="196">
        <v>0</v>
      </c>
      <c r="R24" s="149">
        <v>0</v>
      </c>
      <c r="S24" s="196">
        <v>0</v>
      </c>
      <c r="T24" s="149">
        <v>1</v>
      </c>
      <c r="U24" s="196">
        <v>1</v>
      </c>
      <c r="V24" s="149">
        <v>1</v>
      </c>
      <c r="W24" s="196">
        <v>1</v>
      </c>
      <c r="X24" s="149">
        <v>0</v>
      </c>
      <c r="Y24" s="196">
        <v>10</v>
      </c>
      <c r="Z24" s="149">
        <v>0</v>
      </c>
      <c r="AA24" s="196">
        <v>0</v>
      </c>
      <c r="AB24" s="187">
        <f t="shared" si="0"/>
        <v>8</v>
      </c>
      <c r="AC24" s="188">
        <f t="shared" si="0"/>
        <v>18</v>
      </c>
      <c r="AD24" s="80"/>
    </row>
    <row r="25" spans="1:30" s="14" customFormat="1" ht="21.75" customHeight="1" thickBot="1">
      <c r="A25" s="79"/>
      <c r="B25" s="233"/>
      <c r="C25" s="234" t="s">
        <v>199</v>
      </c>
      <c r="D25" s="235">
        <v>0</v>
      </c>
      <c r="E25" s="209">
        <v>0</v>
      </c>
      <c r="F25" s="208">
        <v>1</v>
      </c>
      <c r="G25" s="210">
        <v>2</v>
      </c>
      <c r="H25" s="208">
        <v>0</v>
      </c>
      <c r="I25" s="210">
        <v>0</v>
      </c>
      <c r="J25" s="236">
        <v>1</v>
      </c>
      <c r="K25" s="237">
        <v>1</v>
      </c>
      <c r="L25" s="236">
        <v>3</v>
      </c>
      <c r="M25" s="237">
        <v>4</v>
      </c>
      <c r="N25" s="236">
        <v>3</v>
      </c>
      <c r="O25" s="237">
        <v>3</v>
      </c>
      <c r="P25" s="236">
        <v>2</v>
      </c>
      <c r="Q25" s="237">
        <v>3</v>
      </c>
      <c r="R25" s="236">
        <v>2</v>
      </c>
      <c r="S25" s="237">
        <v>2</v>
      </c>
      <c r="T25" s="236">
        <v>5</v>
      </c>
      <c r="U25" s="237">
        <v>5</v>
      </c>
      <c r="V25" s="236">
        <v>1</v>
      </c>
      <c r="W25" s="237">
        <v>9</v>
      </c>
      <c r="X25" s="236">
        <v>0</v>
      </c>
      <c r="Y25" s="237">
        <v>0</v>
      </c>
      <c r="Z25" s="236">
        <v>1</v>
      </c>
      <c r="AA25" s="237">
        <v>1</v>
      </c>
      <c r="AB25" s="211">
        <f t="shared" si="0"/>
        <v>19</v>
      </c>
      <c r="AC25" s="212">
        <f t="shared" si="0"/>
        <v>30</v>
      </c>
      <c r="AD25" s="80"/>
    </row>
    <row r="26" spans="1:30" s="14" customFormat="1" ht="21.75" customHeight="1">
      <c r="A26" s="79"/>
      <c r="B26" s="172"/>
      <c r="C26" s="173" t="s">
        <v>200</v>
      </c>
      <c r="D26" s="149">
        <v>0</v>
      </c>
      <c r="E26" s="175">
        <v>0</v>
      </c>
      <c r="F26" s="174">
        <v>0</v>
      </c>
      <c r="G26" s="182">
        <v>0</v>
      </c>
      <c r="H26" s="174">
        <v>0</v>
      </c>
      <c r="I26" s="175">
        <v>0</v>
      </c>
      <c r="J26" s="174">
        <v>0</v>
      </c>
      <c r="K26" s="175">
        <v>0</v>
      </c>
      <c r="L26" s="174">
        <v>1</v>
      </c>
      <c r="M26" s="175">
        <v>1</v>
      </c>
      <c r="N26" s="174">
        <v>2</v>
      </c>
      <c r="O26" s="175">
        <v>2</v>
      </c>
      <c r="P26" s="174">
        <v>1</v>
      </c>
      <c r="Q26" s="175">
        <v>1</v>
      </c>
      <c r="R26" s="174">
        <v>2</v>
      </c>
      <c r="S26" s="175">
        <v>2</v>
      </c>
      <c r="T26" s="174">
        <v>0</v>
      </c>
      <c r="U26" s="175">
        <v>0</v>
      </c>
      <c r="V26" s="174">
        <v>0</v>
      </c>
      <c r="W26" s="175">
        <v>0</v>
      </c>
      <c r="X26" s="174">
        <v>1</v>
      </c>
      <c r="Y26" s="175">
        <v>1</v>
      </c>
      <c r="Z26" s="174">
        <v>0</v>
      </c>
      <c r="AA26" s="175">
        <v>0</v>
      </c>
      <c r="AB26" s="180">
        <f t="shared" si="0"/>
        <v>7</v>
      </c>
      <c r="AC26" s="181">
        <f t="shared" si="0"/>
        <v>7</v>
      </c>
      <c r="AD26" s="80"/>
    </row>
    <row r="27" spans="1:30" s="14" customFormat="1" ht="21.75" customHeight="1">
      <c r="A27" s="79"/>
      <c r="B27" s="189" t="s">
        <v>201</v>
      </c>
      <c r="C27" s="173" t="s">
        <v>202</v>
      </c>
      <c r="D27" s="185">
        <v>0</v>
      </c>
      <c r="E27" s="175">
        <v>0</v>
      </c>
      <c r="F27" s="174">
        <v>0</v>
      </c>
      <c r="G27" s="182">
        <v>0</v>
      </c>
      <c r="H27" s="174">
        <v>0</v>
      </c>
      <c r="I27" s="175">
        <v>0</v>
      </c>
      <c r="J27" s="174">
        <v>2</v>
      </c>
      <c r="K27" s="175">
        <v>2</v>
      </c>
      <c r="L27" s="174">
        <v>1</v>
      </c>
      <c r="M27" s="175">
        <v>1</v>
      </c>
      <c r="N27" s="174">
        <v>2</v>
      </c>
      <c r="O27" s="175">
        <v>2</v>
      </c>
      <c r="P27" s="174">
        <v>2</v>
      </c>
      <c r="Q27" s="175">
        <v>2</v>
      </c>
      <c r="R27" s="174">
        <v>0</v>
      </c>
      <c r="S27" s="175">
        <v>0</v>
      </c>
      <c r="T27" s="174">
        <v>2</v>
      </c>
      <c r="U27" s="175">
        <v>3</v>
      </c>
      <c r="V27" s="174">
        <v>1</v>
      </c>
      <c r="W27" s="175">
        <v>1</v>
      </c>
      <c r="X27" s="174">
        <v>1</v>
      </c>
      <c r="Y27" s="175">
        <v>1</v>
      </c>
      <c r="Z27" s="174">
        <v>0</v>
      </c>
      <c r="AA27" s="175">
        <v>0</v>
      </c>
      <c r="AB27" s="187">
        <f t="shared" si="0"/>
        <v>11</v>
      </c>
      <c r="AC27" s="188">
        <f t="shared" si="0"/>
        <v>12</v>
      </c>
      <c r="AD27" s="80"/>
    </row>
    <row r="28" spans="1:30" s="14" customFormat="1" ht="21.75" customHeight="1">
      <c r="A28" s="79"/>
      <c r="B28" s="172"/>
      <c r="C28" s="173" t="s">
        <v>203</v>
      </c>
      <c r="D28" s="185">
        <v>0</v>
      </c>
      <c r="E28" s="175">
        <v>0</v>
      </c>
      <c r="F28" s="174">
        <v>1</v>
      </c>
      <c r="G28" s="182">
        <v>1</v>
      </c>
      <c r="H28" s="174">
        <v>0</v>
      </c>
      <c r="I28" s="175">
        <v>0</v>
      </c>
      <c r="J28" s="174">
        <v>3</v>
      </c>
      <c r="K28" s="175">
        <v>3</v>
      </c>
      <c r="L28" s="174">
        <v>0</v>
      </c>
      <c r="M28" s="175">
        <v>0</v>
      </c>
      <c r="N28" s="174">
        <v>1</v>
      </c>
      <c r="O28" s="175">
        <v>1</v>
      </c>
      <c r="P28" s="174">
        <v>1</v>
      </c>
      <c r="Q28" s="175">
        <v>1</v>
      </c>
      <c r="R28" s="174">
        <v>0</v>
      </c>
      <c r="S28" s="175">
        <v>0</v>
      </c>
      <c r="T28" s="174">
        <v>0</v>
      </c>
      <c r="U28" s="175">
        <v>0</v>
      </c>
      <c r="V28" s="174">
        <v>0</v>
      </c>
      <c r="W28" s="175">
        <v>0</v>
      </c>
      <c r="X28" s="174">
        <v>0</v>
      </c>
      <c r="Y28" s="175">
        <v>0</v>
      </c>
      <c r="Z28" s="174">
        <v>0</v>
      </c>
      <c r="AA28" s="175">
        <v>0</v>
      </c>
      <c r="AB28" s="187">
        <f t="shared" si="0"/>
        <v>6</v>
      </c>
      <c r="AC28" s="188">
        <f t="shared" si="0"/>
        <v>6</v>
      </c>
      <c r="AD28" s="80"/>
    </row>
    <row r="29" spans="1:30" s="14" customFormat="1" ht="21.75" customHeight="1" thickBot="1">
      <c r="A29" s="79"/>
      <c r="B29" s="206"/>
      <c r="C29" s="229" t="s">
        <v>204</v>
      </c>
      <c r="D29" s="235">
        <v>0</v>
      </c>
      <c r="E29" s="230">
        <v>0</v>
      </c>
      <c r="F29" s="231">
        <v>1</v>
      </c>
      <c r="G29" s="232">
        <v>1</v>
      </c>
      <c r="H29" s="231">
        <v>0</v>
      </c>
      <c r="I29" s="230">
        <v>0</v>
      </c>
      <c r="J29" s="231">
        <v>2</v>
      </c>
      <c r="K29" s="230">
        <v>2</v>
      </c>
      <c r="L29" s="231">
        <v>4</v>
      </c>
      <c r="M29" s="230">
        <v>4</v>
      </c>
      <c r="N29" s="231">
        <v>1</v>
      </c>
      <c r="O29" s="230">
        <v>1</v>
      </c>
      <c r="P29" s="231">
        <v>4</v>
      </c>
      <c r="Q29" s="230">
        <v>4</v>
      </c>
      <c r="R29" s="231">
        <v>4</v>
      </c>
      <c r="S29" s="230">
        <v>4</v>
      </c>
      <c r="T29" s="231">
        <v>2</v>
      </c>
      <c r="U29" s="230">
        <v>2</v>
      </c>
      <c r="V29" s="231">
        <v>1</v>
      </c>
      <c r="W29" s="230">
        <v>1</v>
      </c>
      <c r="X29" s="231">
        <v>1</v>
      </c>
      <c r="Y29" s="230">
        <v>2</v>
      </c>
      <c r="Z29" s="231">
        <v>1</v>
      </c>
      <c r="AA29" s="230">
        <v>1</v>
      </c>
      <c r="AB29" s="211">
        <f t="shared" si="0"/>
        <v>21</v>
      </c>
      <c r="AC29" s="212">
        <f t="shared" si="0"/>
        <v>22</v>
      </c>
      <c r="AD29" s="80"/>
    </row>
    <row r="30" spans="1:30" s="14" customFormat="1" ht="21.75" customHeight="1">
      <c r="A30" s="79"/>
      <c r="B30" s="172"/>
      <c r="C30" s="173" t="s">
        <v>205</v>
      </c>
      <c r="D30" s="178">
        <v>0</v>
      </c>
      <c r="E30" s="175">
        <v>1</v>
      </c>
      <c r="F30" s="174">
        <v>2</v>
      </c>
      <c r="G30" s="182">
        <v>2</v>
      </c>
      <c r="H30" s="174">
        <v>1</v>
      </c>
      <c r="I30" s="175">
        <v>1</v>
      </c>
      <c r="J30" s="174">
        <v>2</v>
      </c>
      <c r="K30" s="175">
        <v>2</v>
      </c>
      <c r="L30" s="174">
        <v>5</v>
      </c>
      <c r="M30" s="175">
        <v>5</v>
      </c>
      <c r="N30" s="174">
        <v>22</v>
      </c>
      <c r="O30" s="175">
        <v>24</v>
      </c>
      <c r="P30" s="174">
        <v>6</v>
      </c>
      <c r="Q30" s="175">
        <v>6</v>
      </c>
      <c r="R30" s="174">
        <v>5</v>
      </c>
      <c r="S30" s="175">
        <v>6</v>
      </c>
      <c r="T30" s="174">
        <v>8</v>
      </c>
      <c r="U30" s="175">
        <v>10</v>
      </c>
      <c r="V30" s="174">
        <v>4</v>
      </c>
      <c r="W30" s="175">
        <v>10</v>
      </c>
      <c r="X30" s="174">
        <v>3</v>
      </c>
      <c r="Y30" s="175">
        <v>3</v>
      </c>
      <c r="Z30" s="174">
        <v>2</v>
      </c>
      <c r="AA30" s="175">
        <v>2</v>
      </c>
      <c r="AB30" s="180">
        <f t="shared" si="0"/>
        <v>60</v>
      </c>
      <c r="AC30" s="181">
        <f t="shared" si="0"/>
        <v>72</v>
      </c>
      <c r="AD30" s="80"/>
    </row>
    <row r="31" spans="1:30" s="14" customFormat="1" ht="21.75" customHeight="1">
      <c r="A31" s="79"/>
      <c r="B31" s="189" t="s">
        <v>206</v>
      </c>
      <c r="C31" s="173" t="s">
        <v>207</v>
      </c>
      <c r="D31" s="174">
        <v>0</v>
      </c>
      <c r="E31" s="175">
        <v>0</v>
      </c>
      <c r="F31" s="174">
        <v>0</v>
      </c>
      <c r="G31" s="182">
        <v>0</v>
      </c>
      <c r="H31" s="174">
        <v>0</v>
      </c>
      <c r="I31" s="175">
        <v>0</v>
      </c>
      <c r="J31" s="174">
        <v>1</v>
      </c>
      <c r="K31" s="175">
        <v>1</v>
      </c>
      <c r="L31" s="174">
        <v>2</v>
      </c>
      <c r="M31" s="175">
        <v>2</v>
      </c>
      <c r="N31" s="174">
        <v>1</v>
      </c>
      <c r="O31" s="175">
        <v>1</v>
      </c>
      <c r="P31" s="174">
        <v>0</v>
      </c>
      <c r="Q31" s="175">
        <v>0</v>
      </c>
      <c r="R31" s="174">
        <v>0</v>
      </c>
      <c r="S31" s="175">
        <v>0</v>
      </c>
      <c r="T31" s="174">
        <v>0</v>
      </c>
      <c r="U31" s="175">
        <v>0</v>
      </c>
      <c r="V31" s="174">
        <v>0</v>
      </c>
      <c r="W31" s="175">
        <v>0</v>
      </c>
      <c r="X31" s="174">
        <v>0</v>
      </c>
      <c r="Y31" s="175">
        <v>0</v>
      </c>
      <c r="Z31" s="174">
        <v>0</v>
      </c>
      <c r="AA31" s="175">
        <v>0</v>
      </c>
      <c r="AB31" s="187">
        <f t="shared" si="0"/>
        <v>4</v>
      </c>
      <c r="AC31" s="188">
        <f t="shared" si="0"/>
        <v>4</v>
      </c>
      <c r="AD31" s="80"/>
    </row>
    <row r="32" spans="1:30" s="14" customFormat="1" ht="21.75" customHeight="1" thickBot="1">
      <c r="A32" s="79"/>
      <c r="B32" s="172"/>
      <c r="C32" s="195" t="s">
        <v>208</v>
      </c>
      <c r="D32" s="208">
        <v>0</v>
      </c>
      <c r="E32" s="196">
        <v>0</v>
      </c>
      <c r="F32" s="218">
        <v>0</v>
      </c>
      <c r="G32" s="219">
        <v>0</v>
      </c>
      <c r="H32" s="149">
        <v>1</v>
      </c>
      <c r="I32" s="196">
        <v>1</v>
      </c>
      <c r="J32" s="149">
        <v>0</v>
      </c>
      <c r="K32" s="196">
        <v>0</v>
      </c>
      <c r="L32" s="149">
        <v>0</v>
      </c>
      <c r="M32" s="196">
        <v>0</v>
      </c>
      <c r="N32" s="149">
        <v>0</v>
      </c>
      <c r="O32" s="196">
        <v>0</v>
      </c>
      <c r="P32" s="149">
        <v>0</v>
      </c>
      <c r="Q32" s="196">
        <v>0</v>
      </c>
      <c r="R32" s="149">
        <v>1</v>
      </c>
      <c r="S32" s="196">
        <v>2</v>
      </c>
      <c r="T32" s="149">
        <v>2</v>
      </c>
      <c r="U32" s="196">
        <v>2</v>
      </c>
      <c r="V32" s="149">
        <v>0</v>
      </c>
      <c r="W32" s="196">
        <v>0</v>
      </c>
      <c r="X32" s="149">
        <v>0</v>
      </c>
      <c r="Y32" s="196">
        <v>0</v>
      </c>
      <c r="Z32" s="149">
        <v>0</v>
      </c>
      <c r="AA32" s="196">
        <v>0</v>
      </c>
      <c r="AB32" s="238">
        <f t="shared" si="0"/>
        <v>4</v>
      </c>
      <c r="AC32" s="239">
        <f t="shared" si="0"/>
        <v>5</v>
      </c>
      <c r="AD32" s="80"/>
    </row>
    <row r="33" spans="1:30" s="14" customFormat="1" ht="21.75" customHeight="1">
      <c r="A33" s="79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 t="s">
        <v>209</v>
      </c>
      <c r="AD33" s="79"/>
    </row>
    <row r="34" spans="1:30" s="14" customFormat="1" ht="21.75" customHeight="1" thickBot="1">
      <c r="A34" s="79"/>
      <c r="B34" s="81" t="s">
        <v>210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2"/>
      <c r="AB34" s="82" t="s">
        <v>159</v>
      </c>
      <c r="AC34" s="80"/>
      <c r="AD34" s="79"/>
    </row>
    <row r="35" spans="1:30" s="14" customFormat="1" ht="21.75" customHeight="1" thickBot="1">
      <c r="A35" s="79"/>
      <c r="B35" s="169"/>
      <c r="C35" s="170" t="s">
        <v>160</v>
      </c>
      <c r="D35" s="155"/>
      <c r="E35" s="85"/>
      <c r="F35" s="86"/>
      <c r="G35" s="85"/>
      <c r="H35" s="86"/>
      <c r="I35" s="85"/>
      <c r="J35" s="86"/>
      <c r="K35" s="85"/>
      <c r="L35" s="86"/>
      <c r="M35" s="85"/>
      <c r="N35" s="86"/>
      <c r="O35" s="85"/>
      <c r="P35" s="86"/>
      <c r="Q35" s="85"/>
      <c r="R35" s="86"/>
      <c r="S35" s="85"/>
      <c r="T35" s="86"/>
      <c r="U35" s="85"/>
      <c r="V35" s="86"/>
      <c r="W35" s="85"/>
      <c r="X35" s="86"/>
      <c r="Y35" s="85"/>
      <c r="Z35" s="86"/>
      <c r="AA35" s="85"/>
      <c r="AB35" s="86" t="s">
        <v>173</v>
      </c>
      <c r="AC35" s="171"/>
      <c r="AD35" s="80"/>
    </row>
    <row r="36" spans="1:30" s="14" customFormat="1" ht="21.75" customHeight="1">
      <c r="A36" s="79"/>
      <c r="B36" s="172"/>
      <c r="C36" s="173" t="s">
        <v>211</v>
      </c>
      <c r="D36" s="174">
        <v>0</v>
      </c>
      <c r="E36" s="175">
        <v>0</v>
      </c>
      <c r="F36" s="176">
        <v>0</v>
      </c>
      <c r="G36" s="177">
        <v>0</v>
      </c>
      <c r="H36" s="174">
        <v>0</v>
      </c>
      <c r="I36" s="175">
        <v>0</v>
      </c>
      <c r="J36" s="174">
        <v>0</v>
      </c>
      <c r="K36" s="175">
        <v>0</v>
      </c>
      <c r="L36" s="174">
        <v>0</v>
      </c>
      <c r="M36" s="175">
        <v>0</v>
      </c>
      <c r="N36" s="174">
        <v>0</v>
      </c>
      <c r="O36" s="175">
        <v>0</v>
      </c>
      <c r="P36" s="174">
        <v>0</v>
      </c>
      <c r="Q36" s="175">
        <v>0</v>
      </c>
      <c r="R36" s="174">
        <v>0</v>
      </c>
      <c r="S36" s="175">
        <v>0</v>
      </c>
      <c r="T36" s="174">
        <v>1</v>
      </c>
      <c r="U36" s="175">
        <v>1</v>
      </c>
      <c r="V36" s="174">
        <v>0</v>
      </c>
      <c r="W36" s="175">
        <v>0</v>
      </c>
      <c r="X36" s="174">
        <v>0</v>
      </c>
      <c r="Y36" s="175">
        <v>0</v>
      </c>
      <c r="Z36" s="174">
        <v>1</v>
      </c>
      <c r="AA36" s="175">
        <v>1</v>
      </c>
      <c r="AB36" s="180">
        <f>SUM(D36,F36,H36,J36,L36,N36,P36,R36,T36,V36,X36,Z36)</f>
        <v>2</v>
      </c>
      <c r="AC36" s="181">
        <f>SUM(E36,G36,I36,K36,M36,O36,Q36,S36,U36,W36,Y36,AA36)</f>
        <v>2</v>
      </c>
      <c r="AD36" s="80"/>
    </row>
    <row r="37" spans="1:30" s="14" customFormat="1" ht="21.75" customHeight="1">
      <c r="A37" s="79"/>
      <c r="B37" s="241" t="s">
        <v>212</v>
      </c>
      <c r="C37" s="173" t="s">
        <v>213</v>
      </c>
      <c r="D37" s="174">
        <v>0</v>
      </c>
      <c r="E37" s="175">
        <v>0</v>
      </c>
      <c r="F37" s="174">
        <v>0</v>
      </c>
      <c r="G37" s="182">
        <v>0</v>
      </c>
      <c r="H37" s="174">
        <v>0</v>
      </c>
      <c r="I37" s="175">
        <v>0</v>
      </c>
      <c r="J37" s="174">
        <v>1</v>
      </c>
      <c r="K37" s="175">
        <v>1</v>
      </c>
      <c r="L37" s="174">
        <v>1</v>
      </c>
      <c r="M37" s="175">
        <v>1</v>
      </c>
      <c r="N37" s="174">
        <v>0</v>
      </c>
      <c r="O37" s="175">
        <v>0</v>
      </c>
      <c r="P37" s="174">
        <v>0</v>
      </c>
      <c r="Q37" s="175">
        <v>0</v>
      </c>
      <c r="R37" s="174">
        <v>1</v>
      </c>
      <c r="S37" s="175">
        <v>1</v>
      </c>
      <c r="T37" s="174">
        <v>12</v>
      </c>
      <c r="U37" s="175">
        <v>12</v>
      </c>
      <c r="V37" s="174">
        <v>0</v>
      </c>
      <c r="W37" s="175">
        <v>0</v>
      </c>
      <c r="X37" s="174">
        <v>0</v>
      </c>
      <c r="Y37" s="175">
        <v>0</v>
      </c>
      <c r="Z37" s="174">
        <v>0</v>
      </c>
      <c r="AA37" s="175">
        <v>0</v>
      </c>
      <c r="AB37" s="187">
        <f>SUM(D37,F37,H37,J37,L37,N37,P37,R37,T37,V37,X37,Z37)</f>
        <v>15</v>
      </c>
      <c r="AC37" s="188">
        <f aca="true" t="shared" si="1" ref="AC37:AC64">SUM(E37,G37,I37,K37,M37,O37,Q37,S37,U37,W37,Y37,AA37)</f>
        <v>15</v>
      </c>
      <c r="AD37" s="80"/>
    </row>
    <row r="38" spans="1:30" s="14" customFormat="1" ht="21.75" customHeight="1">
      <c r="A38" s="79"/>
      <c r="B38" s="172"/>
      <c r="C38" s="195" t="s">
        <v>214</v>
      </c>
      <c r="D38" s="149">
        <v>0</v>
      </c>
      <c r="E38" s="196">
        <v>0</v>
      </c>
      <c r="F38" s="149">
        <v>0</v>
      </c>
      <c r="G38" s="197">
        <v>0</v>
      </c>
      <c r="H38" s="149">
        <v>0</v>
      </c>
      <c r="I38" s="196">
        <v>0</v>
      </c>
      <c r="J38" s="149">
        <v>0</v>
      </c>
      <c r="K38" s="196">
        <v>0</v>
      </c>
      <c r="L38" s="149">
        <v>0</v>
      </c>
      <c r="M38" s="196">
        <v>0</v>
      </c>
      <c r="N38" s="149">
        <v>0</v>
      </c>
      <c r="O38" s="196">
        <v>0</v>
      </c>
      <c r="P38" s="149">
        <v>1</v>
      </c>
      <c r="Q38" s="196">
        <v>1</v>
      </c>
      <c r="R38" s="149">
        <v>0</v>
      </c>
      <c r="S38" s="196">
        <v>0</v>
      </c>
      <c r="T38" s="149">
        <v>0</v>
      </c>
      <c r="U38" s="196">
        <v>0</v>
      </c>
      <c r="V38" s="149">
        <v>0</v>
      </c>
      <c r="W38" s="196">
        <v>0</v>
      </c>
      <c r="X38" s="149">
        <v>0</v>
      </c>
      <c r="Y38" s="196">
        <v>0</v>
      </c>
      <c r="Z38" s="149">
        <v>0</v>
      </c>
      <c r="AA38" s="196">
        <v>0</v>
      </c>
      <c r="AB38" s="187">
        <f aca="true" t="shared" si="2" ref="AB38:AB64">SUM(D38,F38,H38,J38,L38,N38,P38,R38,T38,V38,X38,Z38)</f>
        <v>1</v>
      </c>
      <c r="AC38" s="188">
        <f t="shared" si="1"/>
        <v>1</v>
      </c>
      <c r="AD38" s="80"/>
    </row>
    <row r="39" spans="1:30" s="14" customFormat="1" ht="21.75" customHeight="1" thickBot="1">
      <c r="A39" s="79"/>
      <c r="B39" s="233"/>
      <c r="C39" s="242" t="s">
        <v>215</v>
      </c>
      <c r="D39" s="243">
        <v>0</v>
      </c>
      <c r="E39" s="244">
        <v>0</v>
      </c>
      <c r="F39" s="243">
        <v>1</v>
      </c>
      <c r="G39" s="245">
        <v>11</v>
      </c>
      <c r="H39" s="243">
        <v>1</v>
      </c>
      <c r="I39" s="244">
        <v>1</v>
      </c>
      <c r="J39" s="243">
        <v>1</v>
      </c>
      <c r="K39" s="244">
        <v>1</v>
      </c>
      <c r="L39" s="243">
        <v>8</v>
      </c>
      <c r="M39" s="244">
        <v>8</v>
      </c>
      <c r="N39" s="243">
        <v>9</v>
      </c>
      <c r="O39" s="244">
        <v>10</v>
      </c>
      <c r="P39" s="243">
        <v>2</v>
      </c>
      <c r="Q39" s="244">
        <v>2</v>
      </c>
      <c r="R39" s="243">
        <v>5</v>
      </c>
      <c r="S39" s="244">
        <v>6</v>
      </c>
      <c r="T39" s="243">
        <v>5</v>
      </c>
      <c r="U39" s="244">
        <v>6</v>
      </c>
      <c r="V39" s="243">
        <v>4</v>
      </c>
      <c r="W39" s="244">
        <v>4</v>
      </c>
      <c r="X39" s="243">
        <v>4</v>
      </c>
      <c r="Y39" s="244">
        <v>4</v>
      </c>
      <c r="Z39" s="243">
        <v>7</v>
      </c>
      <c r="AA39" s="244">
        <v>7</v>
      </c>
      <c r="AB39" s="211">
        <f t="shared" si="2"/>
        <v>47</v>
      </c>
      <c r="AC39" s="212">
        <f t="shared" si="1"/>
        <v>60</v>
      </c>
      <c r="AD39" s="80"/>
    </row>
    <row r="40" spans="1:30" s="14" customFormat="1" ht="21.75" customHeight="1">
      <c r="A40" s="79"/>
      <c r="B40" s="246"/>
      <c r="C40" s="247" t="s">
        <v>216</v>
      </c>
      <c r="D40" s="226">
        <v>11</v>
      </c>
      <c r="E40" s="227">
        <v>27</v>
      </c>
      <c r="F40" s="226">
        <v>9</v>
      </c>
      <c r="G40" s="248">
        <v>21</v>
      </c>
      <c r="H40" s="226">
        <v>11</v>
      </c>
      <c r="I40" s="227">
        <v>11</v>
      </c>
      <c r="J40" s="226">
        <v>1</v>
      </c>
      <c r="K40" s="227">
        <v>1</v>
      </c>
      <c r="L40" s="226">
        <v>2</v>
      </c>
      <c r="M40" s="227">
        <v>2</v>
      </c>
      <c r="N40" s="226">
        <v>18</v>
      </c>
      <c r="O40" s="227">
        <v>21</v>
      </c>
      <c r="P40" s="226">
        <v>6</v>
      </c>
      <c r="Q40" s="227">
        <v>7</v>
      </c>
      <c r="R40" s="226">
        <v>8</v>
      </c>
      <c r="S40" s="227">
        <v>9</v>
      </c>
      <c r="T40" s="226">
        <v>18</v>
      </c>
      <c r="U40" s="227">
        <v>18</v>
      </c>
      <c r="V40" s="226">
        <v>14</v>
      </c>
      <c r="W40" s="227">
        <v>24</v>
      </c>
      <c r="X40" s="226">
        <v>12</v>
      </c>
      <c r="Y40" s="227">
        <v>12</v>
      </c>
      <c r="Z40" s="226">
        <v>16</v>
      </c>
      <c r="AA40" s="227">
        <v>17</v>
      </c>
      <c r="AB40" s="180">
        <f t="shared" si="2"/>
        <v>126</v>
      </c>
      <c r="AC40" s="181">
        <f t="shared" si="1"/>
        <v>170</v>
      </c>
      <c r="AD40" s="80"/>
    </row>
    <row r="41" spans="1:30" s="14" customFormat="1" ht="21.75" customHeight="1">
      <c r="A41" s="79"/>
      <c r="B41" s="189" t="s">
        <v>217</v>
      </c>
      <c r="C41" s="205" t="s">
        <v>218</v>
      </c>
      <c r="D41" s="190">
        <v>2</v>
      </c>
      <c r="E41" s="191">
        <v>3</v>
      </c>
      <c r="F41" s="190">
        <v>3</v>
      </c>
      <c r="G41" s="186">
        <v>4</v>
      </c>
      <c r="H41" s="190">
        <v>6</v>
      </c>
      <c r="I41" s="191">
        <v>6</v>
      </c>
      <c r="J41" s="190">
        <v>0</v>
      </c>
      <c r="K41" s="191">
        <v>0</v>
      </c>
      <c r="L41" s="190">
        <v>1</v>
      </c>
      <c r="M41" s="191">
        <v>1</v>
      </c>
      <c r="N41" s="190">
        <v>3</v>
      </c>
      <c r="O41" s="191">
        <v>4</v>
      </c>
      <c r="P41" s="190">
        <v>3</v>
      </c>
      <c r="Q41" s="191">
        <v>3</v>
      </c>
      <c r="R41" s="190">
        <v>1</v>
      </c>
      <c r="S41" s="191">
        <v>1</v>
      </c>
      <c r="T41" s="190">
        <v>2</v>
      </c>
      <c r="U41" s="191">
        <v>2</v>
      </c>
      <c r="V41" s="190">
        <v>5</v>
      </c>
      <c r="W41" s="191">
        <v>5</v>
      </c>
      <c r="X41" s="190">
        <v>9</v>
      </c>
      <c r="Y41" s="191">
        <v>9</v>
      </c>
      <c r="Z41" s="190">
        <v>2</v>
      </c>
      <c r="AA41" s="191">
        <v>2</v>
      </c>
      <c r="AB41" s="187">
        <f t="shared" si="2"/>
        <v>37</v>
      </c>
      <c r="AC41" s="188">
        <f t="shared" si="1"/>
        <v>40</v>
      </c>
      <c r="AD41" s="80"/>
    </row>
    <row r="42" spans="1:30" s="14" customFormat="1" ht="21.75" customHeight="1">
      <c r="A42" s="79"/>
      <c r="B42" s="172"/>
      <c r="C42" s="173" t="s">
        <v>219</v>
      </c>
      <c r="D42" s="174">
        <v>1</v>
      </c>
      <c r="E42" s="175">
        <v>1</v>
      </c>
      <c r="F42" s="174">
        <v>2</v>
      </c>
      <c r="G42" s="182">
        <v>2</v>
      </c>
      <c r="H42" s="174">
        <v>1</v>
      </c>
      <c r="I42" s="175">
        <v>1</v>
      </c>
      <c r="J42" s="174">
        <v>0</v>
      </c>
      <c r="K42" s="175">
        <v>0</v>
      </c>
      <c r="L42" s="174">
        <v>1</v>
      </c>
      <c r="M42" s="175">
        <v>1</v>
      </c>
      <c r="N42" s="174">
        <v>6</v>
      </c>
      <c r="O42" s="175">
        <v>6</v>
      </c>
      <c r="P42" s="174">
        <v>3</v>
      </c>
      <c r="Q42" s="175">
        <v>3</v>
      </c>
      <c r="R42" s="174">
        <v>0</v>
      </c>
      <c r="S42" s="175">
        <v>0</v>
      </c>
      <c r="T42" s="174">
        <v>5</v>
      </c>
      <c r="U42" s="175">
        <v>5</v>
      </c>
      <c r="V42" s="174">
        <v>3</v>
      </c>
      <c r="W42" s="175">
        <v>3</v>
      </c>
      <c r="X42" s="174">
        <v>4</v>
      </c>
      <c r="Y42" s="175">
        <v>4</v>
      </c>
      <c r="Z42" s="174">
        <v>3</v>
      </c>
      <c r="AA42" s="175">
        <v>3</v>
      </c>
      <c r="AB42" s="187">
        <f t="shared" si="2"/>
        <v>29</v>
      </c>
      <c r="AC42" s="188">
        <f t="shared" si="1"/>
        <v>29</v>
      </c>
      <c r="AD42" s="80"/>
    </row>
    <row r="43" spans="1:30" s="14" customFormat="1" ht="21.75" customHeight="1" thickBot="1">
      <c r="A43" s="79"/>
      <c r="B43" s="214"/>
      <c r="C43" s="215" t="s">
        <v>220</v>
      </c>
      <c r="D43" s="218">
        <v>13</v>
      </c>
      <c r="E43" s="217">
        <v>15</v>
      </c>
      <c r="F43" s="218">
        <v>11</v>
      </c>
      <c r="G43" s="219">
        <v>11</v>
      </c>
      <c r="H43" s="218">
        <v>19</v>
      </c>
      <c r="I43" s="217">
        <v>19</v>
      </c>
      <c r="J43" s="218">
        <v>1</v>
      </c>
      <c r="K43" s="217">
        <v>1</v>
      </c>
      <c r="L43" s="218">
        <v>2</v>
      </c>
      <c r="M43" s="217">
        <v>2</v>
      </c>
      <c r="N43" s="218">
        <v>18</v>
      </c>
      <c r="O43" s="217">
        <v>25</v>
      </c>
      <c r="P43" s="218">
        <v>7</v>
      </c>
      <c r="Q43" s="217">
        <v>7</v>
      </c>
      <c r="R43" s="218">
        <v>4</v>
      </c>
      <c r="S43" s="217">
        <v>4</v>
      </c>
      <c r="T43" s="218">
        <v>12</v>
      </c>
      <c r="U43" s="217">
        <v>12</v>
      </c>
      <c r="V43" s="218">
        <v>12</v>
      </c>
      <c r="W43" s="217">
        <v>12</v>
      </c>
      <c r="X43" s="218">
        <v>15</v>
      </c>
      <c r="Y43" s="217">
        <v>24</v>
      </c>
      <c r="Z43" s="218">
        <v>8</v>
      </c>
      <c r="AA43" s="217">
        <v>8</v>
      </c>
      <c r="AB43" s="211">
        <f t="shared" si="2"/>
        <v>122</v>
      </c>
      <c r="AC43" s="212">
        <f t="shared" si="1"/>
        <v>140</v>
      </c>
      <c r="AD43" s="80"/>
    </row>
    <row r="44" spans="1:30" s="14" customFormat="1" ht="21.75" customHeight="1">
      <c r="A44" s="79"/>
      <c r="B44" s="249"/>
      <c r="C44" s="222" t="s">
        <v>221</v>
      </c>
      <c r="D44" s="224">
        <v>6</v>
      </c>
      <c r="E44" s="223">
        <v>6</v>
      </c>
      <c r="F44" s="224">
        <v>3</v>
      </c>
      <c r="G44" s="225">
        <v>11</v>
      </c>
      <c r="H44" s="224">
        <v>6</v>
      </c>
      <c r="I44" s="223">
        <v>6</v>
      </c>
      <c r="J44" s="224">
        <v>2</v>
      </c>
      <c r="K44" s="223">
        <v>2</v>
      </c>
      <c r="L44" s="224">
        <v>1</v>
      </c>
      <c r="M44" s="223">
        <v>1</v>
      </c>
      <c r="N44" s="224">
        <v>7</v>
      </c>
      <c r="O44" s="223">
        <v>18</v>
      </c>
      <c r="P44" s="224">
        <v>1</v>
      </c>
      <c r="Q44" s="223">
        <v>1</v>
      </c>
      <c r="R44" s="224">
        <v>4</v>
      </c>
      <c r="S44" s="223">
        <v>4</v>
      </c>
      <c r="T44" s="224">
        <v>4</v>
      </c>
      <c r="U44" s="223">
        <v>5</v>
      </c>
      <c r="V44" s="224">
        <v>6</v>
      </c>
      <c r="W44" s="223">
        <v>7</v>
      </c>
      <c r="X44" s="224">
        <v>8</v>
      </c>
      <c r="Y44" s="223">
        <v>8</v>
      </c>
      <c r="Z44" s="224">
        <v>8</v>
      </c>
      <c r="AA44" s="223">
        <v>8</v>
      </c>
      <c r="AB44" s="180">
        <f t="shared" si="2"/>
        <v>56</v>
      </c>
      <c r="AC44" s="181">
        <f t="shared" si="1"/>
        <v>77</v>
      </c>
      <c r="AD44" s="80"/>
    </row>
    <row r="45" spans="1:30" s="14" customFormat="1" ht="21.75" customHeight="1">
      <c r="A45" s="79"/>
      <c r="B45" s="189" t="s">
        <v>222</v>
      </c>
      <c r="C45" s="173" t="s">
        <v>223</v>
      </c>
      <c r="D45" s="174">
        <v>1</v>
      </c>
      <c r="E45" s="175">
        <v>1</v>
      </c>
      <c r="F45" s="174">
        <v>0</v>
      </c>
      <c r="G45" s="182">
        <v>0</v>
      </c>
      <c r="H45" s="174">
        <v>1</v>
      </c>
      <c r="I45" s="175">
        <v>1</v>
      </c>
      <c r="J45" s="174">
        <v>3</v>
      </c>
      <c r="K45" s="175">
        <v>3</v>
      </c>
      <c r="L45" s="174">
        <v>0</v>
      </c>
      <c r="M45" s="175">
        <v>0</v>
      </c>
      <c r="N45" s="174">
        <v>1</v>
      </c>
      <c r="O45" s="175">
        <v>2</v>
      </c>
      <c r="P45" s="174">
        <v>3</v>
      </c>
      <c r="Q45" s="175">
        <v>3</v>
      </c>
      <c r="R45" s="174">
        <v>0</v>
      </c>
      <c r="S45" s="175">
        <v>0</v>
      </c>
      <c r="T45" s="174">
        <v>1</v>
      </c>
      <c r="U45" s="175">
        <v>1</v>
      </c>
      <c r="V45" s="174">
        <v>2</v>
      </c>
      <c r="W45" s="175">
        <v>4</v>
      </c>
      <c r="X45" s="174">
        <v>5</v>
      </c>
      <c r="Y45" s="175">
        <v>5</v>
      </c>
      <c r="Z45" s="174">
        <v>1</v>
      </c>
      <c r="AA45" s="175">
        <v>1</v>
      </c>
      <c r="AB45" s="187">
        <f t="shared" si="2"/>
        <v>18</v>
      </c>
      <c r="AC45" s="188">
        <f t="shared" si="1"/>
        <v>21</v>
      </c>
      <c r="AD45" s="80"/>
    </row>
    <row r="46" spans="1:30" s="14" customFormat="1" ht="21.75" customHeight="1">
      <c r="A46" s="79"/>
      <c r="B46" s="172"/>
      <c r="C46" s="173" t="s">
        <v>224</v>
      </c>
      <c r="D46" s="174">
        <v>2</v>
      </c>
      <c r="E46" s="175">
        <v>3</v>
      </c>
      <c r="F46" s="174">
        <v>2</v>
      </c>
      <c r="G46" s="182">
        <v>2</v>
      </c>
      <c r="H46" s="174">
        <v>0</v>
      </c>
      <c r="I46" s="175">
        <v>0</v>
      </c>
      <c r="J46" s="174">
        <v>0</v>
      </c>
      <c r="K46" s="175">
        <v>0</v>
      </c>
      <c r="L46" s="174">
        <v>2</v>
      </c>
      <c r="M46" s="175">
        <v>2</v>
      </c>
      <c r="N46" s="174">
        <v>6</v>
      </c>
      <c r="O46" s="175">
        <v>6</v>
      </c>
      <c r="P46" s="174">
        <v>4</v>
      </c>
      <c r="Q46" s="175">
        <v>4</v>
      </c>
      <c r="R46" s="174">
        <v>0</v>
      </c>
      <c r="S46" s="175">
        <v>0</v>
      </c>
      <c r="T46" s="174">
        <v>3</v>
      </c>
      <c r="U46" s="175">
        <v>3</v>
      </c>
      <c r="V46" s="174">
        <v>6</v>
      </c>
      <c r="W46" s="175">
        <v>6</v>
      </c>
      <c r="X46" s="174">
        <v>6</v>
      </c>
      <c r="Y46" s="175">
        <v>6</v>
      </c>
      <c r="Z46" s="174">
        <v>3</v>
      </c>
      <c r="AA46" s="175">
        <v>3</v>
      </c>
      <c r="AB46" s="187">
        <f t="shared" si="2"/>
        <v>34</v>
      </c>
      <c r="AC46" s="188">
        <f t="shared" si="1"/>
        <v>35</v>
      </c>
      <c r="AD46" s="80"/>
    </row>
    <row r="47" spans="1:30" s="14" customFormat="1" ht="21.75" customHeight="1" thickBot="1">
      <c r="A47" s="79"/>
      <c r="B47" s="206"/>
      <c r="C47" s="229" t="s">
        <v>225</v>
      </c>
      <c r="D47" s="231">
        <v>1</v>
      </c>
      <c r="E47" s="230">
        <v>1</v>
      </c>
      <c r="F47" s="231">
        <v>0</v>
      </c>
      <c r="G47" s="232">
        <v>0</v>
      </c>
      <c r="H47" s="231">
        <v>0</v>
      </c>
      <c r="I47" s="230">
        <v>0</v>
      </c>
      <c r="J47" s="231">
        <v>0</v>
      </c>
      <c r="K47" s="230">
        <v>0</v>
      </c>
      <c r="L47" s="231">
        <v>0</v>
      </c>
      <c r="M47" s="230">
        <v>0</v>
      </c>
      <c r="N47" s="231">
        <v>2</v>
      </c>
      <c r="O47" s="230">
        <v>2</v>
      </c>
      <c r="P47" s="231">
        <v>0</v>
      </c>
      <c r="Q47" s="230">
        <v>0</v>
      </c>
      <c r="R47" s="231">
        <v>2</v>
      </c>
      <c r="S47" s="230">
        <v>2</v>
      </c>
      <c r="T47" s="231">
        <v>0</v>
      </c>
      <c r="U47" s="230">
        <v>1</v>
      </c>
      <c r="V47" s="231">
        <v>0</v>
      </c>
      <c r="W47" s="230">
        <v>0</v>
      </c>
      <c r="X47" s="231">
        <v>6</v>
      </c>
      <c r="Y47" s="230">
        <v>6</v>
      </c>
      <c r="Z47" s="231">
        <v>2</v>
      </c>
      <c r="AA47" s="230">
        <v>2</v>
      </c>
      <c r="AB47" s="211">
        <f t="shared" si="2"/>
        <v>13</v>
      </c>
      <c r="AC47" s="212">
        <f t="shared" si="1"/>
        <v>14</v>
      </c>
      <c r="AD47" s="80"/>
    </row>
    <row r="48" spans="1:30" s="14" customFormat="1" ht="21.75" customHeight="1">
      <c r="A48" s="79"/>
      <c r="B48" s="172"/>
      <c r="C48" s="173" t="s">
        <v>226</v>
      </c>
      <c r="D48" s="174">
        <v>3</v>
      </c>
      <c r="E48" s="175">
        <v>3</v>
      </c>
      <c r="F48" s="174">
        <v>1</v>
      </c>
      <c r="G48" s="182">
        <v>1</v>
      </c>
      <c r="H48" s="174">
        <v>4</v>
      </c>
      <c r="I48" s="175">
        <v>4</v>
      </c>
      <c r="J48" s="174">
        <v>3</v>
      </c>
      <c r="K48" s="175">
        <v>3</v>
      </c>
      <c r="L48" s="174">
        <v>15</v>
      </c>
      <c r="M48" s="175">
        <v>16</v>
      </c>
      <c r="N48" s="174">
        <v>7</v>
      </c>
      <c r="O48" s="175">
        <v>7</v>
      </c>
      <c r="P48" s="174">
        <v>8</v>
      </c>
      <c r="Q48" s="175">
        <v>8</v>
      </c>
      <c r="R48" s="174">
        <v>3</v>
      </c>
      <c r="S48" s="175">
        <v>4</v>
      </c>
      <c r="T48" s="174">
        <v>7</v>
      </c>
      <c r="U48" s="175">
        <v>7</v>
      </c>
      <c r="V48" s="174">
        <v>2</v>
      </c>
      <c r="W48" s="175">
        <v>2</v>
      </c>
      <c r="X48" s="174">
        <v>8</v>
      </c>
      <c r="Y48" s="175">
        <v>8</v>
      </c>
      <c r="Z48" s="174">
        <v>5</v>
      </c>
      <c r="AA48" s="175">
        <v>5</v>
      </c>
      <c r="AB48" s="180">
        <f t="shared" si="2"/>
        <v>66</v>
      </c>
      <c r="AC48" s="181">
        <f t="shared" si="1"/>
        <v>68</v>
      </c>
      <c r="AD48" s="80"/>
    </row>
    <row r="49" spans="1:30" s="14" customFormat="1" ht="21.75" customHeight="1">
      <c r="A49" s="79"/>
      <c r="B49" s="172"/>
      <c r="C49" s="173" t="s">
        <v>227</v>
      </c>
      <c r="D49" s="174">
        <v>1</v>
      </c>
      <c r="E49" s="175">
        <v>1</v>
      </c>
      <c r="F49" s="174">
        <v>2</v>
      </c>
      <c r="G49" s="182">
        <v>2</v>
      </c>
      <c r="H49" s="174">
        <v>3</v>
      </c>
      <c r="I49" s="175">
        <v>3</v>
      </c>
      <c r="J49" s="174">
        <v>3</v>
      </c>
      <c r="K49" s="175">
        <v>3</v>
      </c>
      <c r="L49" s="174">
        <v>1</v>
      </c>
      <c r="M49" s="175">
        <v>1</v>
      </c>
      <c r="N49" s="174">
        <v>3</v>
      </c>
      <c r="O49" s="175">
        <v>3</v>
      </c>
      <c r="P49" s="174">
        <v>1</v>
      </c>
      <c r="Q49" s="175">
        <v>1</v>
      </c>
      <c r="R49" s="174">
        <v>4</v>
      </c>
      <c r="S49" s="175">
        <v>4</v>
      </c>
      <c r="T49" s="174">
        <v>2</v>
      </c>
      <c r="U49" s="175">
        <v>2</v>
      </c>
      <c r="V49" s="174">
        <v>1</v>
      </c>
      <c r="W49" s="175">
        <v>1</v>
      </c>
      <c r="X49" s="174">
        <v>2</v>
      </c>
      <c r="Y49" s="175">
        <v>3</v>
      </c>
      <c r="Z49" s="174">
        <v>1</v>
      </c>
      <c r="AA49" s="175">
        <v>1</v>
      </c>
      <c r="AB49" s="187">
        <f t="shared" si="2"/>
        <v>24</v>
      </c>
      <c r="AC49" s="188">
        <f t="shared" si="1"/>
        <v>25</v>
      </c>
      <c r="AD49" s="80"/>
    </row>
    <row r="50" spans="1:30" s="14" customFormat="1" ht="21.75" customHeight="1">
      <c r="A50" s="79"/>
      <c r="B50" s="189" t="s">
        <v>228</v>
      </c>
      <c r="C50" s="173" t="s">
        <v>229</v>
      </c>
      <c r="D50" s="174">
        <v>0</v>
      </c>
      <c r="E50" s="175">
        <v>0</v>
      </c>
      <c r="F50" s="174">
        <v>0</v>
      </c>
      <c r="G50" s="182">
        <v>0</v>
      </c>
      <c r="H50" s="174">
        <v>0</v>
      </c>
      <c r="I50" s="175">
        <v>0</v>
      </c>
      <c r="J50" s="174">
        <v>0</v>
      </c>
      <c r="K50" s="175">
        <v>0</v>
      </c>
      <c r="L50" s="174">
        <v>0</v>
      </c>
      <c r="M50" s="175">
        <v>0</v>
      </c>
      <c r="N50" s="174">
        <v>1</v>
      </c>
      <c r="O50" s="175">
        <v>1</v>
      </c>
      <c r="P50" s="174">
        <v>0</v>
      </c>
      <c r="Q50" s="175">
        <v>0</v>
      </c>
      <c r="R50" s="174">
        <v>2</v>
      </c>
      <c r="S50" s="175">
        <v>2</v>
      </c>
      <c r="T50" s="174">
        <v>2</v>
      </c>
      <c r="U50" s="175">
        <v>2</v>
      </c>
      <c r="V50" s="174">
        <v>1</v>
      </c>
      <c r="W50" s="175">
        <v>1</v>
      </c>
      <c r="X50" s="174">
        <v>0</v>
      </c>
      <c r="Y50" s="175">
        <v>0</v>
      </c>
      <c r="Z50" s="174">
        <v>0</v>
      </c>
      <c r="AA50" s="175">
        <v>0</v>
      </c>
      <c r="AB50" s="187">
        <f t="shared" si="2"/>
        <v>6</v>
      </c>
      <c r="AC50" s="188">
        <f t="shared" si="1"/>
        <v>6</v>
      </c>
      <c r="AD50" s="80"/>
    </row>
    <row r="51" spans="1:30" s="14" customFormat="1" ht="21.75" customHeight="1">
      <c r="A51" s="79"/>
      <c r="B51" s="172"/>
      <c r="C51" s="173" t="s">
        <v>230</v>
      </c>
      <c r="D51" s="174">
        <v>1</v>
      </c>
      <c r="E51" s="175">
        <v>1</v>
      </c>
      <c r="F51" s="174">
        <v>2</v>
      </c>
      <c r="G51" s="182">
        <v>2</v>
      </c>
      <c r="H51" s="174">
        <v>1</v>
      </c>
      <c r="I51" s="175">
        <v>1</v>
      </c>
      <c r="J51" s="174">
        <v>4</v>
      </c>
      <c r="K51" s="175">
        <v>4</v>
      </c>
      <c r="L51" s="174">
        <v>1</v>
      </c>
      <c r="M51" s="175">
        <v>2</v>
      </c>
      <c r="N51" s="174">
        <v>0</v>
      </c>
      <c r="O51" s="175">
        <v>0</v>
      </c>
      <c r="P51" s="174">
        <v>2</v>
      </c>
      <c r="Q51" s="175">
        <v>2</v>
      </c>
      <c r="R51" s="174">
        <v>1</v>
      </c>
      <c r="S51" s="175">
        <v>1</v>
      </c>
      <c r="T51" s="174">
        <v>5</v>
      </c>
      <c r="U51" s="175">
        <v>5</v>
      </c>
      <c r="V51" s="174">
        <v>3</v>
      </c>
      <c r="W51" s="175">
        <v>3</v>
      </c>
      <c r="X51" s="174">
        <v>1</v>
      </c>
      <c r="Y51" s="175">
        <v>1</v>
      </c>
      <c r="Z51" s="174">
        <v>2</v>
      </c>
      <c r="AA51" s="175">
        <v>2</v>
      </c>
      <c r="AB51" s="187">
        <f t="shared" si="2"/>
        <v>23</v>
      </c>
      <c r="AC51" s="188">
        <f t="shared" si="1"/>
        <v>24</v>
      </c>
      <c r="AD51" s="80"/>
    </row>
    <row r="52" spans="1:30" s="14" customFormat="1" ht="21.75" customHeight="1" thickBot="1">
      <c r="A52" s="79"/>
      <c r="B52" s="206"/>
      <c r="C52" s="229" t="s">
        <v>231</v>
      </c>
      <c r="D52" s="231">
        <v>0</v>
      </c>
      <c r="E52" s="230">
        <v>0</v>
      </c>
      <c r="F52" s="231">
        <v>1</v>
      </c>
      <c r="G52" s="232">
        <v>1</v>
      </c>
      <c r="H52" s="231">
        <v>1</v>
      </c>
      <c r="I52" s="230">
        <v>1</v>
      </c>
      <c r="J52" s="231">
        <v>0</v>
      </c>
      <c r="K52" s="230">
        <v>0</v>
      </c>
      <c r="L52" s="231">
        <v>0</v>
      </c>
      <c r="M52" s="230">
        <v>0</v>
      </c>
      <c r="N52" s="231">
        <v>0</v>
      </c>
      <c r="O52" s="230">
        <v>0</v>
      </c>
      <c r="P52" s="231">
        <v>0</v>
      </c>
      <c r="Q52" s="230">
        <v>0</v>
      </c>
      <c r="R52" s="231">
        <v>0</v>
      </c>
      <c r="S52" s="230">
        <v>0</v>
      </c>
      <c r="T52" s="231">
        <v>0</v>
      </c>
      <c r="U52" s="230">
        <v>0</v>
      </c>
      <c r="V52" s="231">
        <v>3</v>
      </c>
      <c r="W52" s="230">
        <v>3</v>
      </c>
      <c r="X52" s="231">
        <v>1</v>
      </c>
      <c r="Y52" s="230">
        <v>1</v>
      </c>
      <c r="Z52" s="231">
        <v>1</v>
      </c>
      <c r="AA52" s="230">
        <v>1</v>
      </c>
      <c r="AB52" s="211">
        <f t="shared" si="2"/>
        <v>7</v>
      </c>
      <c r="AC52" s="212">
        <f t="shared" si="1"/>
        <v>7</v>
      </c>
      <c r="AD52" s="80"/>
    </row>
    <row r="53" spans="1:30" s="14" customFormat="1" ht="21.75" customHeight="1">
      <c r="A53" s="79"/>
      <c r="B53" s="250" t="s">
        <v>232</v>
      </c>
      <c r="C53" s="173" t="s">
        <v>233</v>
      </c>
      <c r="D53" s="174">
        <v>1</v>
      </c>
      <c r="E53" s="175">
        <v>1</v>
      </c>
      <c r="F53" s="174">
        <v>6</v>
      </c>
      <c r="G53" s="182">
        <v>6</v>
      </c>
      <c r="H53" s="174">
        <v>8</v>
      </c>
      <c r="I53" s="175">
        <v>8</v>
      </c>
      <c r="J53" s="174">
        <v>2</v>
      </c>
      <c r="K53" s="175">
        <v>2</v>
      </c>
      <c r="L53" s="174">
        <v>4</v>
      </c>
      <c r="M53" s="175">
        <v>5</v>
      </c>
      <c r="N53" s="174">
        <v>11</v>
      </c>
      <c r="O53" s="175">
        <v>11</v>
      </c>
      <c r="P53" s="174">
        <v>17</v>
      </c>
      <c r="Q53" s="175">
        <v>17</v>
      </c>
      <c r="R53" s="174">
        <v>7</v>
      </c>
      <c r="S53" s="175">
        <v>8</v>
      </c>
      <c r="T53" s="174">
        <v>7</v>
      </c>
      <c r="U53" s="175">
        <v>7</v>
      </c>
      <c r="V53" s="174">
        <v>8</v>
      </c>
      <c r="W53" s="175">
        <v>8</v>
      </c>
      <c r="X53" s="174">
        <v>4</v>
      </c>
      <c r="Y53" s="175">
        <v>4</v>
      </c>
      <c r="Z53" s="174">
        <v>2</v>
      </c>
      <c r="AA53" s="175">
        <v>2</v>
      </c>
      <c r="AB53" s="180">
        <f t="shared" si="2"/>
        <v>77</v>
      </c>
      <c r="AC53" s="181">
        <f t="shared" si="1"/>
        <v>79</v>
      </c>
      <c r="AD53" s="80"/>
    </row>
    <row r="54" spans="1:30" s="14" customFormat="1" ht="21.75" customHeight="1" thickBot="1">
      <c r="A54" s="79"/>
      <c r="B54" s="172"/>
      <c r="C54" s="195" t="s">
        <v>234</v>
      </c>
      <c r="D54" s="149">
        <v>1</v>
      </c>
      <c r="E54" s="196">
        <v>1</v>
      </c>
      <c r="F54" s="149">
        <v>0</v>
      </c>
      <c r="G54" s="197">
        <v>0</v>
      </c>
      <c r="H54" s="149">
        <v>1</v>
      </c>
      <c r="I54" s="196">
        <v>1</v>
      </c>
      <c r="J54" s="149">
        <v>1</v>
      </c>
      <c r="K54" s="196">
        <v>1</v>
      </c>
      <c r="L54" s="149">
        <v>0</v>
      </c>
      <c r="M54" s="196">
        <v>6</v>
      </c>
      <c r="N54" s="149">
        <v>0</v>
      </c>
      <c r="O54" s="196">
        <v>0</v>
      </c>
      <c r="P54" s="149">
        <v>3</v>
      </c>
      <c r="Q54" s="196">
        <v>12</v>
      </c>
      <c r="R54" s="149">
        <v>0</v>
      </c>
      <c r="S54" s="196">
        <v>0</v>
      </c>
      <c r="T54" s="149">
        <v>13</v>
      </c>
      <c r="U54" s="196">
        <v>13</v>
      </c>
      <c r="V54" s="149">
        <v>2</v>
      </c>
      <c r="W54" s="196">
        <v>2</v>
      </c>
      <c r="X54" s="149">
        <v>2</v>
      </c>
      <c r="Y54" s="196">
        <v>2</v>
      </c>
      <c r="Z54" s="149">
        <v>4</v>
      </c>
      <c r="AA54" s="196">
        <v>4</v>
      </c>
      <c r="AB54" s="211">
        <f t="shared" si="2"/>
        <v>27</v>
      </c>
      <c r="AC54" s="212">
        <f t="shared" si="1"/>
        <v>42</v>
      </c>
      <c r="AD54" s="80"/>
    </row>
    <row r="55" spans="1:30" s="14" customFormat="1" ht="21.75" customHeight="1">
      <c r="A55" s="79"/>
      <c r="B55" s="246"/>
      <c r="C55" s="222" t="s">
        <v>235</v>
      </c>
      <c r="D55" s="224">
        <v>0</v>
      </c>
      <c r="E55" s="223">
        <v>0</v>
      </c>
      <c r="F55" s="224">
        <v>0</v>
      </c>
      <c r="G55" s="225">
        <v>0</v>
      </c>
      <c r="H55" s="224">
        <v>0</v>
      </c>
      <c r="I55" s="223">
        <v>0</v>
      </c>
      <c r="J55" s="224">
        <v>4</v>
      </c>
      <c r="K55" s="223">
        <v>12</v>
      </c>
      <c r="L55" s="224">
        <v>1</v>
      </c>
      <c r="M55" s="223">
        <v>2</v>
      </c>
      <c r="N55" s="224">
        <v>1</v>
      </c>
      <c r="O55" s="223">
        <v>1</v>
      </c>
      <c r="P55" s="224">
        <v>60</v>
      </c>
      <c r="Q55" s="223">
        <v>60</v>
      </c>
      <c r="R55" s="224">
        <v>12</v>
      </c>
      <c r="S55" s="223">
        <v>12</v>
      </c>
      <c r="T55" s="224">
        <v>2</v>
      </c>
      <c r="U55" s="223">
        <v>41</v>
      </c>
      <c r="V55" s="224">
        <v>1</v>
      </c>
      <c r="W55" s="223">
        <v>1</v>
      </c>
      <c r="X55" s="224">
        <v>7</v>
      </c>
      <c r="Y55" s="223">
        <v>7</v>
      </c>
      <c r="Z55" s="224">
        <v>28</v>
      </c>
      <c r="AA55" s="223">
        <v>30</v>
      </c>
      <c r="AB55" s="180">
        <f t="shared" si="2"/>
        <v>116</v>
      </c>
      <c r="AC55" s="181">
        <f t="shared" si="1"/>
        <v>166</v>
      </c>
      <c r="AD55" s="80"/>
    </row>
    <row r="56" spans="1:30" s="14" customFormat="1" ht="21.75" customHeight="1">
      <c r="A56" s="79"/>
      <c r="B56" s="172"/>
      <c r="C56" s="173" t="s">
        <v>236</v>
      </c>
      <c r="D56" s="174">
        <v>0</v>
      </c>
      <c r="E56" s="175">
        <v>0</v>
      </c>
      <c r="F56" s="174">
        <v>0</v>
      </c>
      <c r="G56" s="182">
        <v>0</v>
      </c>
      <c r="H56" s="174">
        <v>0</v>
      </c>
      <c r="I56" s="175">
        <v>0</v>
      </c>
      <c r="J56" s="174">
        <v>0</v>
      </c>
      <c r="K56" s="175">
        <v>0</v>
      </c>
      <c r="L56" s="174">
        <v>0</v>
      </c>
      <c r="M56" s="175">
        <v>0</v>
      </c>
      <c r="N56" s="174">
        <v>0</v>
      </c>
      <c r="O56" s="175">
        <v>0</v>
      </c>
      <c r="P56" s="174">
        <v>0</v>
      </c>
      <c r="Q56" s="175">
        <v>0</v>
      </c>
      <c r="R56" s="174">
        <v>0</v>
      </c>
      <c r="S56" s="175">
        <v>0</v>
      </c>
      <c r="T56" s="174">
        <v>0</v>
      </c>
      <c r="U56" s="175">
        <v>0</v>
      </c>
      <c r="V56" s="174">
        <v>0</v>
      </c>
      <c r="W56" s="175">
        <v>0</v>
      </c>
      <c r="X56" s="174">
        <v>0</v>
      </c>
      <c r="Y56" s="175">
        <v>0</v>
      </c>
      <c r="Z56" s="174">
        <v>0</v>
      </c>
      <c r="AA56" s="175">
        <v>0</v>
      </c>
      <c r="AB56" s="187">
        <f t="shared" si="2"/>
        <v>0</v>
      </c>
      <c r="AC56" s="188">
        <f t="shared" si="1"/>
        <v>0</v>
      </c>
      <c r="AD56" s="80"/>
    </row>
    <row r="57" spans="1:30" s="14" customFormat="1" ht="21.75" customHeight="1">
      <c r="A57" s="79"/>
      <c r="B57" s="172"/>
      <c r="C57" s="173" t="s">
        <v>237</v>
      </c>
      <c r="D57" s="174">
        <v>0</v>
      </c>
      <c r="E57" s="175">
        <v>0</v>
      </c>
      <c r="F57" s="174">
        <v>0</v>
      </c>
      <c r="G57" s="182">
        <v>0</v>
      </c>
      <c r="H57" s="174">
        <v>0</v>
      </c>
      <c r="I57" s="175">
        <v>0</v>
      </c>
      <c r="J57" s="174">
        <v>0</v>
      </c>
      <c r="K57" s="175">
        <v>0</v>
      </c>
      <c r="L57" s="174">
        <v>0</v>
      </c>
      <c r="M57" s="175">
        <v>0</v>
      </c>
      <c r="N57" s="174">
        <v>0</v>
      </c>
      <c r="O57" s="175">
        <v>0</v>
      </c>
      <c r="P57" s="174">
        <v>0</v>
      </c>
      <c r="Q57" s="175">
        <v>0</v>
      </c>
      <c r="R57" s="174">
        <v>0</v>
      </c>
      <c r="S57" s="175">
        <v>0</v>
      </c>
      <c r="T57" s="174">
        <v>0</v>
      </c>
      <c r="U57" s="175">
        <v>0</v>
      </c>
      <c r="V57" s="174">
        <v>0</v>
      </c>
      <c r="W57" s="175">
        <v>0</v>
      </c>
      <c r="X57" s="174">
        <v>0</v>
      </c>
      <c r="Y57" s="175">
        <v>0</v>
      </c>
      <c r="Z57" s="174">
        <v>0</v>
      </c>
      <c r="AA57" s="175">
        <v>0</v>
      </c>
      <c r="AB57" s="187">
        <f t="shared" si="2"/>
        <v>0</v>
      </c>
      <c r="AC57" s="188">
        <f t="shared" si="1"/>
        <v>0</v>
      </c>
      <c r="AD57" s="80"/>
    </row>
    <row r="58" spans="1:30" s="14" customFormat="1" ht="21.75" customHeight="1">
      <c r="A58" s="79"/>
      <c r="B58" s="189" t="s">
        <v>238</v>
      </c>
      <c r="C58" s="173" t="s">
        <v>239</v>
      </c>
      <c r="D58" s="174">
        <v>0</v>
      </c>
      <c r="E58" s="175">
        <v>0</v>
      </c>
      <c r="F58" s="174">
        <v>0</v>
      </c>
      <c r="G58" s="182">
        <v>0</v>
      </c>
      <c r="H58" s="174">
        <v>0</v>
      </c>
      <c r="I58" s="175">
        <v>0</v>
      </c>
      <c r="J58" s="174">
        <v>0</v>
      </c>
      <c r="K58" s="175">
        <v>0</v>
      </c>
      <c r="L58" s="174">
        <v>0</v>
      </c>
      <c r="M58" s="175">
        <v>0</v>
      </c>
      <c r="N58" s="174">
        <v>1</v>
      </c>
      <c r="O58" s="175">
        <v>1</v>
      </c>
      <c r="P58" s="174">
        <v>0</v>
      </c>
      <c r="Q58" s="175">
        <v>0</v>
      </c>
      <c r="R58" s="174">
        <v>0</v>
      </c>
      <c r="S58" s="175">
        <v>0</v>
      </c>
      <c r="T58" s="174">
        <v>1</v>
      </c>
      <c r="U58" s="175">
        <v>1</v>
      </c>
      <c r="V58" s="174">
        <v>0</v>
      </c>
      <c r="W58" s="175">
        <v>0</v>
      </c>
      <c r="X58" s="174">
        <v>0</v>
      </c>
      <c r="Y58" s="175">
        <v>1</v>
      </c>
      <c r="Z58" s="174">
        <v>0</v>
      </c>
      <c r="AA58" s="175">
        <v>0</v>
      </c>
      <c r="AB58" s="187">
        <f t="shared" si="2"/>
        <v>2</v>
      </c>
      <c r="AC58" s="188">
        <f t="shared" si="1"/>
        <v>3</v>
      </c>
      <c r="AD58" s="80"/>
    </row>
    <row r="59" spans="1:30" s="14" customFormat="1" ht="21.75" customHeight="1">
      <c r="A59" s="79"/>
      <c r="B59" s="172"/>
      <c r="C59" s="173" t="s">
        <v>240</v>
      </c>
      <c r="D59" s="174">
        <v>0</v>
      </c>
      <c r="E59" s="175">
        <v>0</v>
      </c>
      <c r="F59" s="174">
        <v>0</v>
      </c>
      <c r="G59" s="182">
        <v>0</v>
      </c>
      <c r="H59" s="174">
        <v>0</v>
      </c>
      <c r="I59" s="175">
        <v>0</v>
      </c>
      <c r="J59" s="174">
        <v>0</v>
      </c>
      <c r="K59" s="175">
        <v>0</v>
      </c>
      <c r="L59" s="174">
        <v>0</v>
      </c>
      <c r="M59" s="175">
        <v>0</v>
      </c>
      <c r="N59" s="174">
        <v>0</v>
      </c>
      <c r="O59" s="175">
        <v>0</v>
      </c>
      <c r="P59" s="174">
        <v>0</v>
      </c>
      <c r="Q59" s="175">
        <v>0</v>
      </c>
      <c r="R59" s="174">
        <v>0</v>
      </c>
      <c r="S59" s="175">
        <v>0</v>
      </c>
      <c r="T59" s="174">
        <v>0</v>
      </c>
      <c r="U59" s="175">
        <v>0</v>
      </c>
      <c r="V59" s="174">
        <v>0</v>
      </c>
      <c r="W59" s="175">
        <v>0</v>
      </c>
      <c r="X59" s="174">
        <v>0</v>
      </c>
      <c r="Y59" s="175">
        <v>0</v>
      </c>
      <c r="Z59" s="174">
        <v>0</v>
      </c>
      <c r="AA59" s="175">
        <v>0</v>
      </c>
      <c r="AB59" s="187">
        <f t="shared" si="2"/>
        <v>0</v>
      </c>
      <c r="AC59" s="188">
        <f t="shared" si="1"/>
        <v>0</v>
      </c>
      <c r="AD59" s="80"/>
    </row>
    <row r="60" spans="1:30" s="14" customFormat="1" ht="21.75" customHeight="1">
      <c r="A60" s="79"/>
      <c r="B60" s="172"/>
      <c r="C60" s="173" t="s">
        <v>241</v>
      </c>
      <c r="D60" s="174">
        <v>0</v>
      </c>
      <c r="E60" s="175">
        <v>0</v>
      </c>
      <c r="F60" s="174">
        <v>0</v>
      </c>
      <c r="G60" s="182">
        <v>0</v>
      </c>
      <c r="H60" s="174">
        <v>0</v>
      </c>
      <c r="I60" s="175">
        <v>0</v>
      </c>
      <c r="J60" s="174">
        <v>0</v>
      </c>
      <c r="K60" s="175">
        <v>0</v>
      </c>
      <c r="L60" s="174">
        <v>0</v>
      </c>
      <c r="M60" s="175">
        <v>0</v>
      </c>
      <c r="N60" s="174">
        <v>0</v>
      </c>
      <c r="O60" s="175">
        <v>0</v>
      </c>
      <c r="P60" s="174">
        <v>0</v>
      </c>
      <c r="Q60" s="175">
        <v>0</v>
      </c>
      <c r="R60" s="174">
        <v>0</v>
      </c>
      <c r="S60" s="175">
        <v>0</v>
      </c>
      <c r="T60" s="174">
        <v>0</v>
      </c>
      <c r="U60" s="175">
        <v>0</v>
      </c>
      <c r="V60" s="174">
        <v>0</v>
      </c>
      <c r="W60" s="175">
        <v>0</v>
      </c>
      <c r="X60" s="174">
        <v>0</v>
      </c>
      <c r="Y60" s="175">
        <v>0</v>
      </c>
      <c r="Z60" s="174">
        <v>0</v>
      </c>
      <c r="AA60" s="175">
        <v>0</v>
      </c>
      <c r="AB60" s="187">
        <f t="shared" si="2"/>
        <v>0</v>
      </c>
      <c r="AC60" s="188">
        <f t="shared" si="1"/>
        <v>0</v>
      </c>
      <c r="AD60" s="80"/>
    </row>
    <row r="61" spans="1:30" s="14" customFormat="1" ht="21.75" customHeight="1">
      <c r="A61" s="79"/>
      <c r="B61" s="172"/>
      <c r="C61" s="173" t="s">
        <v>242</v>
      </c>
      <c r="D61" s="174">
        <v>0</v>
      </c>
      <c r="E61" s="175">
        <v>0</v>
      </c>
      <c r="F61" s="174">
        <v>0</v>
      </c>
      <c r="G61" s="182">
        <v>0</v>
      </c>
      <c r="H61" s="174">
        <v>0</v>
      </c>
      <c r="I61" s="175">
        <v>0</v>
      </c>
      <c r="J61" s="174">
        <v>0</v>
      </c>
      <c r="K61" s="175">
        <v>0</v>
      </c>
      <c r="L61" s="174">
        <v>0</v>
      </c>
      <c r="M61" s="175">
        <v>0</v>
      </c>
      <c r="N61" s="174">
        <v>0</v>
      </c>
      <c r="O61" s="175">
        <v>0</v>
      </c>
      <c r="P61" s="174">
        <v>0</v>
      </c>
      <c r="Q61" s="175">
        <v>0</v>
      </c>
      <c r="R61" s="174">
        <v>0</v>
      </c>
      <c r="S61" s="175">
        <v>0</v>
      </c>
      <c r="T61" s="174">
        <v>0</v>
      </c>
      <c r="U61" s="175">
        <v>0</v>
      </c>
      <c r="V61" s="174">
        <v>0</v>
      </c>
      <c r="W61" s="175">
        <v>0</v>
      </c>
      <c r="X61" s="174">
        <v>0</v>
      </c>
      <c r="Y61" s="175">
        <v>0</v>
      </c>
      <c r="Z61" s="174">
        <v>0</v>
      </c>
      <c r="AA61" s="175">
        <v>0</v>
      </c>
      <c r="AB61" s="187">
        <f t="shared" si="2"/>
        <v>0</v>
      </c>
      <c r="AC61" s="188">
        <f t="shared" si="1"/>
        <v>0</v>
      </c>
      <c r="AD61" s="80"/>
    </row>
    <row r="62" spans="1:30" s="14" customFormat="1" ht="21.75" customHeight="1" thickBot="1">
      <c r="A62" s="79"/>
      <c r="B62" s="206"/>
      <c r="C62" s="229" t="s">
        <v>243</v>
      </c>
      <c r="D62" s="231">
        <v>0</v>
      </c>
      <c r="E62" s="230">
        <v>0</v>
      </c>
      <c r="F62" s="243">
        <v>0</v>
      </c>
      <c r="G62" s="245">
        <v>0</v>
      </c>
      <c r="H62" s="231">
        <v>0</v>
      </c>
      <c r="I62" s="230">
        <v>0</v>
      </c>
      <c r="J62" s="231">
        <v>0</v>
      </c>
      <c r="K62" s="230">
        <v>0</v>
      </c>
      <c r="L62" s="231">
        <v>0</v>
      </c>
      <c r="M62" s="230">
        <v>0</v>
      </c>
      <c r="N62" s="231">
        <v>0</v>
      </c>
      <c r="O62" s="230">
        <v>0</v>
      </c>
      <c r="P62" s="231">
        <v>0</v>
      </c>
      <c r="Q62" s="230">
        <v>0</v>
      </c>
      <c r="R62" s="231">
        <v>0</v>
      </c>
      <c r="S62" s="230">
        <v>0</v>
      </c>
      <c r="T62" s="231">
        <v>0</v>
      </c>
      <c r="U62" s="230">
        <v>0</v>
      </c>
      <c r="V62" s="231">
        <v>0</v>
      </c>
      <c r="W62" s="230">
        <v>0</v>
      </c>
      <c r="X62" s="231">
        <v>0</v>
      </c>
      <c r="Y62" s="230">
        <v>0</v>
      </c>
      <c r="Z62" s="231">
        <v>0</v>
      </c>
      <c r="AA62" s="230">
        <v>0</v>
      </c>
      <c r="AB62" s="211">
        <f t="shared" si="2"/>
        <v>0</v>
      </c>
      <c r="AC62" s="212">
        <f t="shared" si="1"/>
        <v>0</v>
      </c>
      <c r="AD62" s="80"/>
    </row>
    <row r="63" spans="1:30" s="14" customFormat="1" ht="21.75" customHeight="1">
      <c r="A63" s="79"/>
      <c r="B63" s="250" t="s">
        <v>244</v>
      </c>
      <c r="C63" s="173" t="s">
        <v>245</v>
      </c>
      <c r="D63" s="174">
        <v>11</v>
      </c>
      <c r="E63" s="175">
        <v>31</v>
      </c>
      <c r="F63" s="174">
        <v>21</v>
      </c>
      <c r="G63" s="182">
        <v>24</v>
      </c>
      <c r="H63" s="174">
        <v>4</v>
      </c>
      <c r="I63" s="175">
        <v>4</v>
      </c>
      <c r="J63" s="174">
        <v>9</v>
      </c>
      <c r="K63" s="175">
        <v>9</v>
      </c>
      <c r="L63" s="174">
        <v>27</v>
      </c>
      <c r="M63" s="175">
        <v>57</v>
      </c>
      <c r="N63" s="174">
        <v>6</v>
      </c>
      <c r="O63" s="175">
        <v>6</v>
      </c>
      <c r="P63" s="174">
        <v>5</v>
      </c>
      <c r="Q63" s="175">
        <v>7</v>
      </c>
      <c r="R63" s="174">
        <v>4</v>
      </c>
      <c r="S63" s="175">
        <v>8</v>
      </c>
      <c r="T63" s="174">
        <v>7</v>
      </c>
      <c r="U63" s="175">
        <v>11</v>
      </c>
      <c r="V63" s="174">
        <v>25</v>
      </c>
      <c r="W63" s="175">
        <v>26</v>
      </c>
      <c r="X63" s="174">
        <v>26</v>
      </c>
      <c r="Y63" s="175">
        <v>28</v>
      </c>
      <c r="Z63" s="174">
        <v>10</v>
      </c>
      <c r="AA63" s="175">
        <v>10</v>
      </c>
      <c r="AB63" s="180">
        <f t="shared" si="2"/>
        <v>155</v>
      </c>
      <c r="AC63" s="181">
        <f t="shared" si="1"/>
        <v>221</v>
      </c>
      <c r="AD63" s="80"/>
    </row>
    <row r="64" spans="1:30" s="14" customFormat="1" ht="21.75" customHeight="1" thickBot="1">
      <c r="A64" s="79"/>
      <c r="B64" s="206"/>
      <c r="C64" s="229" t="s">
        <v>246</v>
      </c>
      <c r="D64" s="231">
        <v>0</v>
      </c>
      <c r="E64" s="230">
        <v>0</v>
      </c>
      <c r="F64" s="231">
        <v>0</v>
      </c>
      <c r="G64" s="232">
        <v>0</v>
      </c>
      <c r="H64" s="231">
        <v>0</v>
      </c>
      <c r="I64" s="230">
        <v>0</v>
      </c>
      <c r="J64" s="231">
        <v>0</v>
      </c>
      <c r="K64" s="230">
        <v>0</v>
      </c>
      <c r="L64" s="231">
        <v>0</v>
      </c>
      <c r="M64" s="230">
        <v>0</v>
      </c>
      <c r="N64" s="231">
        <v>0</v>
      </c>
      <c r="O64" s="230">
        <v>0</v>
      </c>
      <c r="P64" s="231">
        <v>0</v>
      </c>
      <c r="Q64" s="230">
        <v>0</v>
      </c>
      <c r="R64" s="231">
        <v>0</v>
      </c>
      <c r="S64" s="230">
        <v>0</v>
      </c>
      <c r="T64" s="231">
        <v>0</v>
      </c>
      <c r="U64" s="230">
        <v>0</v>
      </c>
      <c r="V64" s="231">
        <v>0</v>
      </c>
      <c r="W64" s="230">
        <v>0</v>
      </c>
      <c r="X64" s="231">
        <v>0</v>
      </c>
      <c r="Y64" s="230">
        <v>0</v>
      </c>
      <c r="Z64" s="231">
        <v>0</v>
      </c>
      <c r="AA64" s="230">
        <v>0</v>
      </c>
      <c r="AB64" s="211">
        <f t="shared" si="2"/>
        <v>0</v>
      </c>
      <c r="AC64" s="212">
        <f t="shared" si="1"/>
        <v>0</v>
      </c>
      <c r="AD64" s="80"/>
    </row>
    <row r="65" spans="1:30" s="14" customFormat="1" ht="21.75" customHeight="1">
      <c r="A65" s="79"/>
      <c r="B65" s="172"/>
      <c r="C65" s="195" t="s">
        <v>247</v>
      </c>
      <c r="D65" s="151">
        <f>SUM(D3:D15)</f>
        <v>528</v>
      </c>
      <c r="E65" s="132">
        <f>SUM(E3:E15)</f>
        <v>728</v>
      </c>
      <c r="F65" s="132">
        <f>SUM(F3:F15)</f>
        <v>689</v>
      </c>
      <c r="G65" s="132">
        <f>SUM(G3:G15)</f>
        <v>1008</v>
      </c>
      <c r="H65" s="132">
        <f aca="true" t="shared" si="3" ref="H65:AA65">SUM(H3:H15)</f>
        <v>769</v>
      </c>
      <c r="I65" s="132">
        <f t="shared" si="3"/>
        <v>1049</v>
      </c>
      <c r="J65" s="132">
        <f t="shared" si="3"/>
        <v>694</v>
      </c>
      <c r="K65" s="132">
        <f t="shared" si="3"/>
        <v>1049</v>
      </c>
      <c r="L65" s="132">
        <f t="shared" si="3"/>
        <v>592</v>
      </c>
      <c r="M65" s="132">
        <f t="shared" si="3"/>
        <v>837</v>
      </c>
      <c r="N65" s="132">
        <f t="shared" si="3"/>
        <v>916</v>
      </c>
      <c r="O65" s="132">
        <f t="shared" si="3"/>
        <v>1300</v>
      </c>
      <c r="P65" s="132">
        <f t="shared" si="3"/>
        <v>971</v>
      </c>
      <c r="Q65" s="132">
        <f t="shared" si="3"/>
        <v>1849</v>
      </c>
      <c r="R65" s="132">
        <f t="shared" si="3"/>
        <v>706</v>
      </c>
      <c r="S65" s="132">
        <f t="shared" si="3"/>
        <v>1161</v>
      </c>
      <c r="T65" s="132">
        <f t="shared" si="3"/>
        <v>707</v>
      </c>
      <c r="U65" s="132">
        <f t="shared" si="3"/>
        <v>991</v>
      </c>
      <c r="V65" s="132">
        <f t="shared" si="3"/>
        <v>805</v>
      </c>
      <c r="W65" s="132">
        <f t="shared" si="3"/>
        <v>993</v>
      </c>
      <c r="X65" s="132">
        <f t="shared" si="3"/>
        <v>955</v>
      </c>
      <c r="Y65" s="132">
        <f t="shared" si="3"/>
        <v>1173</v>
      </c>
      <c r="Z65" s="132">
        <f t="shared" si="3"/>
        <v>871</v>
      </c>
      <c r="AA65" s="132">
        <f t="shared" si="3"/>
        <v>1280</v>
      </c>
      <c r="AB65" s="180">
        <f>SUM(D65,F65,H65,J65,L65,N65,P65,R65,T65,V65,X65,Z65)</f>
        <v>9203</v>
      </c>
      <c r="AC65" s="181">
        <f>SUM(E65,G65,I65,K65,M65,O65,Q65,S65,U65,W65,Y65,AA65)</f>
        <v>13418</v>
      </c>
      <c r="AD65" s="80"/>
    </row>
    <row r="66" spans="1:30" s="14" customFormat="1" ht="21.75" customHeight="1">
      <c r="A66" s="79"/>
      <c r="B66" s="172"/>
      <c r="C66" s="173" t="s">
        <v>248</v>
      </c>
      <c r="D66" s="174"/>
      <c r="E66" s="251">
        <f>D65/E65</f>
        <v>0.7252747252747253</v>
      </c>
      <c r="F66" s="252"/>
      <c r="G66" s="251">
        <f>F65/G65</f>
        <v>0.683531746031746</v>
      </c>
      <c r="H66" s="252"/>
      <c r="I66" s="251">
        <f>H65/I65</f>
        <v>0.7330791229742613</v>
      </c>
      <c r="J66" s="252"/>
      <c r="K66" s="251">
        <f>J65/K65</f>
        <v>0.661582459485224</v>
      </c>
      <c r="L66" s="252"/>
      <c r="M66" s="253">
        <f>L65/M65</f>
        <v>0.7072879330943848</v>
      </c>
      <c r="N66" s="252"/>
      <c r="O66" s="253">
        <f>N65/O65</f>
        <v>0.7046153846153846</v>
      </c>
      <c r="P66" s="252"/>
      <c r="Q66" s="253">
        <f>P65/Q65</f>
        <v>0.5251487290427258</v>
      </c>
      <c r="R66" s="252"/>
      <c r="S66" s="253">
        <f>R65/S65</f>
        <v>0.6080964685615848</v>
      </c>
      <c r="T66" s="252"/>
      <c r="U66" s="253">
        <f>T65/U65</f>
        <v>0.7134207870837538</v>
      </c>
      <c r="V66" s="252"/>
      <c r="W66" s="253">
        <f>V65/W65</f>
        <v>0.81067472306143</v>
      </c>
      <c r="X66" s="252"/>
      <c r="Y66" s="253">
        <f>X65/Y65</f>
        <v>0.814151747655584</v>
      </c>
      <c r="Z66" s="252"/>
      <c r="AA66" s="253">
        <f>Z65/AA65</f>
        <v>0.68046875</v>
      </c>
      <c r="AB66" s="254"/>
      <c r="AC66" s="255">
        <f>AB65/AC65</f>
        <v>0.6858697272320763</v>
      </c>
      <c r="AD66" s="80"/>
    </row>
    <row r="67" spans="1:30" s="14" customFormat="1" ht="21.75" customHeight="1">
      <c r="A67" s="79"/>
      <c r="B67" s="189" t="s">
        <v>249</v>
      </c>
      <c r="C67" s="195" t="s">
        <v>250</v>
      </c>
      <c r="D67" s="151">
        <f>SUM(D16:D64)</f>
        <v>83</v>
      </c>
      <c r="E67" s="132">
        <f>SUM(E16:E64)</f>
        <v>126</v>
      </c>
      <c r="F67" s="132">
        <f aca="true" t="shared" si="4" ref="F67:AA67">SUM(F16:F64)</f>
        <v>84</v>
      </c>
      <c r="G67" s="132">
        <f t="shared" si="4"/>
        <v>120</v>
      </c>
      <c r="H67" s="132">
        <f t="shared" si="4"/>
        <v>89</v>
      </c>
      <c r="I67" s="132">
        <f>SUM(I16:I64)</f>
        <v>96</v>
      </c>
      <c r="J67" s="132">
        <f t="shared" si="4"/>
        <v>86</v>
      </c>
      <c r="K67" s="132">
        <f t="shared" si="4"/>
        <v>95</v>
      </c>
      <c r="L67" s="132">
        <f t="shared" si="4"/>
        <v>103</v>
      </c>
      <c r="M67" s="132">
        <f t="shared" si="4"/>
        <v>146</v>
      </c>
      <c r="N67" s="132">
        <f t="shared" si="4"/>
        <v>180</v>
      </c>
      <c r="O67" s="132">
        <f t="shared" si="4"/>
        <v>206</v>
      </c>
      <c r="P67" s="132">
        <f>SUM(P16:P64)</f>
        <v>164</v>
      </c>
      <c r="Q67" s="132">
        <f>SUM(Q16:Q64)</f>
        <v>185</v>
      </c>
      <c r="R67" s="132">
        <f t="shared" si="4"/>
        <v>107</v>
      </c>
      <c r="S67" s="132">
        <f t="shared" si="4"/>
        <v>120</v>
      </c>
      <c r="T67" s="132">
        <f t="shared" si="4"/>
        <v>152</v>
      </c>
      <c r="U67" s="132">
        <f t="shared" si="4"/>
        <v>203</v>
      </c>
      <c r="V67" s="132">
        <f t="shared" si="4"/>
        <v>154</v>
      </c>
      <c r="W67" s="132">
        <f t="shared" si="4"/>
        <v>183</v>
      </c>
      <c r="X67" s="132">
        <f t="shared" si="4"/>
        <v>157</v>
      </c>
      <c r="Y67" s="132">
        <f t="shared" si="4"/>
        <v>183</v>
      </c>
      <c r="Z67" s="132">
        <f t="shared" si="4"/>
        <v>134</v>
      </c>
      <c r="AA67" s="132">
        <f t="shared" si="4"/>
        <v>152</v>
      </c>
      <c r="AB67" s="187">
        <f>SUM(D67,F67,H67,J67,L67,N67,P67,R67,T67,V67,X67,Z67)</f>
        <v>1493</v>
      </c>
      <c r="AC67" s="188">
        <f>SUM(E67,G67,I67,K67,M67,O67,Q67,S67,U67,W67,Y67,AA67)</f>
        <v>1815</v>
      </c>
      <c r="AD67" s="80"/>
    </row>
    <row r="68" spans="1:30" s="14" customFormat="1" ht="21.75" customHeight="1">
      <c r="A68" s="79"/>
      <c r="B68" s="172"/>
      <c r="C68" s="173" t="s">
        <v>248</v>
      </c>
      <c r="D68" s="174"/>
      <c r="E68" s="251">
        <f>D67/E67</f>
        <v>0.6587301587301587</v>
      </c>
      <c r="F68" s="252"/>
      <c r="G68" s="251">
        <f>F67/G67</f>
        <v>0.7</v>
      </c>
      <c r="H68" s="252"/>
      <c r="I68" s="251">
        <f>H67/I67</f>
        <v>0.9270833333333334</v>
      </c>
      <c r="J68" s="252"/>
      <c r="K68" s="251">
        <f>J67/K67</f>
        <v>0.9052631578947369</v>
      </c>
      <c r="L68" s="252"/>
      <c r="M68" s="253">
        <f>L67/M67</f>
        <v>0.7054794520547946</v>
      </c>
      <c r="N68" s="252"/>
      <c r="O68" s="253">
        <f>N67/O67</f>
        <v>0.8737864077669902</v>
      </c>
      <c r="P68" s="252"/>
      <c r="Q68" s="253">
        <f>P67/Q67</f>
        <v>0.8864864864864865</v>
      </c>
      <c r="R68" s="252"/>
      <c r="S68" s="253">
        <f>R67/S67</f>
        <v>0.8916666666666667</v>
      </c>
      <c r="T68" s="252"/>
      <c r="U68" s="253">
        <f>T67/U67</f>
        <v>0.7487684729064039</v>
      </c>
      <c r="V68" s="252"/>
      <c r="W68" s="253">
        <f>V67/W67</f>
        <v>0.8415300546448088</v>
      </c>
      <c r="X68" s="252"/>
      <c r="Y68" s="253">
        <f>X67/Y67</f>
        <v>0.8579234972677595</v>
      </c>
      <c r="Z68" s="252"/>
      <c r="AA68" s="253">
        <f>Z67/AA67</f>
        <v>0.881578947368421</v>
      </c>
      <c r="AB68" s="96"/>
      <c r="AC68" s="256">
        <f>AB67/AC67</f>
        <v>0.8225895316804408</v>
      </c>
      <c r="AD68" s="80"/>
    </row>
    <row r="69" spans="1:30" s="14" customFormat="1" ht="21.75" customHeight="1">
      <c r="A69" s="79"/>
      <c r="B69" s="172"/>
      <c r="C69" s="195" t="s">
        <v>251</v>
      </c>
      <c r="D69" s="151">
        <f>D67+D65</f>
        <v>611</v>
      </c>
      <c r="E69" s="132">
        <f>E67+E65</f>
        <v>854</v>
      </c>
      <c r="F69" s="132">
        <f aca="true" t="shared" si="5" ref="F69:O69">F67+F65</f>
        <v>773</v>
      </c>
      <c r="G69" s="132">
        <f t="shared" si="5"/>
        <v>1128</v>
      </c>
      <c r="H69" s="132">
        <f t="shared" si="5"/>
        <v>858</v>
      </c>
      <c r="I69" s="132">
        <f>I67+I65</f>
        <v>1145</v>
      </c>
      <c r="J69" s="132">
        <f t="shared" si="5"/>
        <v>780</v>
      </c>
      <c r="K69" s="132">
        <f t="shared" si="5"/>
        <v>1144</v>
      </c>
      <c r="L69" s="132">
        <f t="shared" si="5"/>
        <v>695</v>
      </c>
      <c r="M69" s="132">
        <f>M67+M65</f>
        <v>983</v>
      </c>
      <c r="N69" s="132">
        <f t="shared" si="5"/>
        <v>1096</v>
      </c>
      <c r="O69" s="132">
        <f t="shared" si="5"/>
        <v>1506</v>
      </c>
      <c r="P69" s="132">
        <f>P67+P65</f>
        <v>1135</v>
      </c>
      <c r="Q69" s="132">
        <f>Q67+Q65</f>
        <v>2034</v>
      </c>
      <c r="R69" s="132">
        <f aca="true" t="shared" si="6" ref="R69:AA69">R67+R65</f>
        <v>813</v>
      </c>
      <c r="S69" s="132">
        <f t="shared" si="6"/>
        <v>1281</v>
      </c>
      <c r="T69" s="132">
        <f t="shared" si="6"/>
        <v>859</v>
      </c>
      <c r="U69" s="132">
        <f t="shared" si="6"/>
        <v>1194</v>
      </c>
      <c r="V69" s="132">
        <f t="shared" si="6"/>
        <v>959</v>
      </c>
      <c r="W69" s="132">
        <f t="shared" si="6"/>
        <v>1176</v>
      </c>
      <c r="X69" s="132">
        <f t="shared" si="6"/>
        <v>1112</v>
      </c>
      <c r="Y69" s="132">
        <f t="shared" si="6"/>
        <v>1356</v>
      </c>
      <c r="Z69" s="132">
        <f t="shared" si="6"/>
        <v>1005</v>
      </c>
      <c r="AA69" s="132">
        <f t="shared" si="6"/>
        <v>1432</v>
      </c>
      <c r="AB69" s="257">
        <f>SUM(D69,F69,H69,J69,L69,N69,P69,R69,T69,V69,X69,Z69)</f>
        <v>10696</v>
      </c>
      <c r="AC69" s="258">
        <f>SUM(E69,G69,I69,K69,M69,O69,Q69,S69,U69,W69,Y69,AA69)</f>
        <v>15233</v>
      </c>
      <c r="AD69" s="80"/>
    </row>
    <row r="70" spans="1:30" s="14" customFormat="1" ht="21.75" customHeight="1" thickBot="1">
      <c r="A70" s="79"/>
      <c r="B70" s="214"/>
      <c r="C70" s="215" t="s">
        <v>248</v>
      </c>
      <c r="D70" s="218"/>
      <c r="E70" s="259">
        <f>D69/E69</f>
        <v>0.7154566744730679</v>
      </c>
      <c r="F70" s="260"/>
      <c r="G70" s="259">
        <f>F69/G69</f>
        <v>0.6852836879432624</v>
      </c>
      <c r="H70" s="260"/>
      <c r="I70" s="259">
        <f>H69/I69</f>
        <v>0.7493449781659388</v>
      </c>
      <c r="J70" s="260"/>
      <c r="K70" s="259">
        <f>J69/K69</f>
        <v>0.6818181818181818</v>
      </c>
      <c r="L70" s="260"/>
      <c r="M70" s="261">
        <f>L69/M69</f>
        <v>0.7070193285859614</v>
      </c>
      <c r="N70" s="260"/>
      <c r="O70" s="261">
        <f>N69/O69</f>
        <v>0.7277556440903055</v>
      </c>
      <c r="P70" s="260"/>
      <c r="Q70" s="261">
        <f>P69/Q69</f>
        <v>0.5580137659783677</v>
      </c>
      <c r="R70" s="260"/>
      <c r="S70" s="261">
        <f>R69/S69</f>
        <v>0.6346604215456675</v>
      </c>
      <c r="T70" s="260"/>
      <c r="U70" s="261">
        <f>T69/U69</f>
        <v>0.7194304857621441</v>
      </c>
      <c r="V70" s="260"/>
      <c r="W70" s="261">
        <f>V69/W69</f>
        <v>0.8154761904761905</v>
      </c>
      <c r="X70" s="260"/>
      <c r="Y70" s="261">
        <f>X69/Y69</f>
        <v>0.8200589970501475</v>
      </c>
      <c r="Z70" s="260"/>
      <c r="AA70" s="261">
        <f>Z69/AA69</f>
        <v>0.7018156424581006</v>
      </c>
      <c r="AB70" s="262"/>
      <c r="AC70" s="263">
        <f>AB69/AC69</f>
        <v>0.7021597846780017</v>
      </c>
      <c r="AD70" s="80"/>
    </row>
    <row r="71" spans="1:30" s="14" customFormat="1" ht="21.75" customHeight="1">
      <c r="A71" s="79"/>
      <c r="B71" s="79"/>
      <c r="C71" s="79"/>
      <c r="D71" s="132" t="s">
        <v>252</v>
      </c>
      <c r="E71" s="94"/>
      <c r="F71" s="132" t="s">
        <v>253</v>
      </c>
      <c r="G71" s="94"/>
      <c r="H71" s="254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150"/>
      <c r="AC71" s="264"/>
      <c r="AD71" s="79"/>
    </row>
    <row r="72" spans="1:30" s="14" customFormat="1" ht="21.75" customHeight="1">
      <c r="A72" s="79"/>
      <c r="B72" s="79"/>
      <c r="C72" s="79"/>
      <c r="D72" s="132" t="s">
        <v>254</v>
      </c>
      <c r="E72" s="94"/>
      <c r="F72" s="94"/>
      <c r="G72" s="94"/>
      <c r="H72" s="254"/>
      <c r="I72" s="79"/>
      <c r="J72" s="150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 t="s">
        <v>255</v>
      </c>
      <c r="AD72" s="79"/>
    </row>
  </sheetData>
  <sheetProtection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6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1"/>
  <sheetViews>
    <sheetView view="pageBreakPreview" zoomScale="70" zoomScaleSheetLayoutView="70" zoomScalePageLayoutView="0" workbookViewId="0" topLeftCell="A1">
      <selection activeCell="J39" sqref="J39"/>
    </sheetView>
  </sheetViews>
  <sheetFormatPr defaultColWidth="13.421875" defaultRowHeight="15"/>
  <cols>
    <col min="1" max="1" width="3.421875" style="2" customWidth="1"/>
    <col min="2" max="2" width="14.57421875" style="2" customWidth="1"/>
    <col min="3" max="3" width="9.57421875" style="2" customWidth="1"/>
    <col min="4" max="4" width="2.140625" style="2" customWidth="1"/>
    <col min="5" max="5" width="9.57421875" style="2" customWidth="1"/>
    <col min="6" max="6" width="2.140625" style="2" customWidth="1"/>
    <col min="7" max="7" width="9.57421875" style="2" customWidth="1"/>
    <col min="8" max="8" width="2.140625" style="2" customWidth="1"/>
    <col min="9" max="9" width="9.57421875" style="2" customWidth="1"/>
    <col min="10" max="10" width="2.140625" style="2" customWidth="1"/>
    <col min="11" max="11" width="9.57421875" style="2" customWidth="1"/>
    <col min="12" max="12" width="2.140625" style="2" customWidth="1"/>
    <col min="13" max="13" width="9.00390625" style="2" customWidth="1"/>
    <col min="14" max="14" width="2.140625" style="2" customWidth="1"/>
    <col min="15" max="15" width="8.8515625" style="2" customWidth="1"/>
    <col min="16" max="16" width="2.140625" style="2" customWidth="1"/>
    <col min="17" max="17" width="9.57421875" style="2" customWidth="1"/>
    <col min="18" max="18" width="2.140625" style="2" customWidth="1"/>
    <col min="19" max="19" width="8.421875" style="2" customWidth="1"/>
    <col min="20" max="20" width="2.140625" style="2" customWidth="1"/>
    <col min="21" max="21" width="8.421875" style="2" customWidth="1"/>
    <col min="22" max="22" width="2.140625" style="2" customWidth="1"/>
    <col min="23" max="23" width="9.8515625" style="2" bestFit="1" customWidth="1"/>
    <col min="24" max="24" width="2.140625" style="2" customWidth="1"/>
    <col min="25" max="25" width="8.421875" style="2" customWidth="1"/>
    <col min="26" max="26" width="2.140625" style="2" customWidth="1"/>
    <col min="27" max="27" width="10.8515625" style="2" customWidth="1"/>
    <col min="28" max="28" width="12.00390625" style="2" bestFit="1" customWidth="1"/>
    <col min="29" max="29" width="8.421875" style="2" customWidth="1"/>
    <col min="30" max="30" width="9.57421875" style="2" customWidth="1"/>
    <col min="31" max="41" width="8.421875" style="2" customWidth="1"/>
    <col min="42" max="16384" width="13.421875" style="2" customWidth="1"/>
  </cols>
  <sheetData>
    <row r="1" spans="1:30" ht="25.5" customHeight="1">
      <c r="A1" s="1"/>
      <c r="B1" s="15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0"/>
      <c r="AD1" s="20"/>
    </row>
    <row r="2" spans="1:30" ht="25.5" customHeight="1" thickBo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1"/>
      <c r="AC2" s="20"/>
      <c r="AD2" s="20"/>
    </row>
    <row r="3" spans="1:37" ht="25.5" customHeight="1">
      <c r="A3" s="1"/>
      <c r="B3" s="22" t="s">
        <v>20</v>
      </c>
      <c r="C3" s="286" t="s">
        <v>24</v>
      </c>
      <c r="D3" s="24"/>
      <c r="E3" s="22" t="s">
        <v>25</v>
      </c>
      <c r="F3" s="24"/>
      <c r="G3" s="22" t="s">
        <v>26</v>
      </c>
      <c r="H3" s="24"/>
      <c r="I3" s="22" t="s">
        <v>27</v>
      </c>
      <c r="J3" s="24"/>
      <c r="K3" s="22" t="s">
        <v>28</v>
      </c>
      <c r="L3" s="24"/>
      <c r="M3" s="22" t="s">
        <v>29</v>
      </c>
      <c r="N3" s="24"/>
      <c r="O3" s="22" t="s">
        <v>30</v>
      </c>
      <c r="P3" s="24"/>
      <c r="Q3" s="22" t="s">
        <v>31</v>
      </c>
      <c r="R3" s="24"/>
      <c r="S3" s="22" t="s">
        <v>32</v>
      </c>
      <c r="T3" s="24"/>
      <c r="U3" s="285" t="s">
        <v>21</v>
      </c>
      <c r="V3" s="24"/>
      <c r="W3" s="22" t="s">
        <v>22</v>
      </c>
      <c r="X3" s="24"/>
      <c r="Y3" s="22" t="s">
        <v>23</v>
      </c>
      <c r="Z3" s="24"/>
      <c r="AA3" s="23" t="s">
        <v>287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5.5" customHeight="1" thickBot="1">
      <c r="A4" s="1"/>
      <c r="B4" s="25" t="s">
        <v>35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6"/>
      <c r="AB4" s="1"/>
      <c r="AF4" s="20"/>
      <c r="AG4" s="20"/>
      <c r="AH4" s="20"/>
      <c r="AI4" s="20"/>
      <c r="AJ4" s="20"/>
      <c r="AK4" s="20"/>
    </row>
    <row r="5" spans="1:37" ht="25.5" customHeight="1">
      <c r="A5" s="1"/>
      <c r="B5" s="68" t="s">
        <v>289</v>
      </c>
      <c r="C5" s="311">
        <f>+'[3]１ページ'!I17</f>
        <v>433</v>
      </c>
      <c r="D5" s="304"/>
      <c r="E5" s="304">
        <f>+'[3]１ページ'!K17</f>
        <v>487</v>
      </c>
      <c r="F5" s="304"/>
      <c r="G5" s="304">
        <f>+'[3]１ページ'!M17</f>
        <v>512</v>
      </c>
      <c r="H5" s="304"/>
      <c r="I5" s="304">
        <f>+'[3]１ページ'!O17</f>
        <v>638</v>
      </c>
      <c r="J5" s="304"/>
      <c r="K5" s="304">
        <f>+'[3]１ページ'!Q17</f>
        <v>1064</v>
      </c>
      <c r="L5" s="304"/>
      <c r="M5" s="304">
        <f>+'[3]１ページ'!S17</f>
        <v>604</v>
      </c>
      <c r="N5" s="304"/>
      <c r="O5" s="304">
        <f>+'[3]１ページ'!U17</f>
        <v>729</v>
      </c>
      <c r="P5" s="304"/>
      <c r="Q5" s="304">
        <f>+'[3]１ページ'!W17</f>
        <v>873</v>
      </c>
      <c r="R5" s="304"/>
      <c r="S5" s="304">
        <f>+'[3]１ページ'!Y17</f>
        <v>694</v>
      </c>
      <c r="T5" s="304"/>
      <c r="U5" s="304">
        <f>+'[3]１ページ'!C18</f>
        <v>823</v>
      </c>
      <c r="V5" s="304"/>
      <c r="W5" s="304">
        <f>+'[3]１ページ'!E18</f>
        <v>547</v>
      </c>
      <c r="X5" s="304"/>
      <c r="Y5" s="320">
        <f>+'[3]１ページ'!G18</f>
        <v>689</v>
      </c>
      <c r="Z5" s="324"/>
      <c r="AA5" s="327">
        <f>SUM(C5:Z5)</f>
        <v>8093</v>
      </c>
      <c r="AB5" s="20"/>
      <c r="AF5" s="20"/>
      <c r="AG5" s="20"/>
      <c r="AH5" s="20"/>
      <c r="AI5" s="20"/>
      <c r="AJ5" s="20"/>
      <c r="AK5" s="20"/>
    </row>
    <row r="6" spans="1:37" ht="25.5" customHeight="1">
      <c r="A6" s="1"/>
      <c r="B6" s="68" t="s">
        <v>286</v>
      </c>
      <c r="C6" s="30">
        <f>+'[2]１ページ'!I17</f>
        <v>972</v>
      </c>
      <c r="D6" s="32"/>
      <c r="E6" s="32">
        <f>+'[2]１ページ'!K17</f>
        <v>885</v>
      </c>
      <c r="F6" s="32"/>
      <c r="G6" s="32">
        <f>+'[2]１ページ'!M17</f>
        <v>1026</v>
      </c>
      <c r="H6" s="32"/>
      <c r="I6" s="32">
        <f>+'[2]１ページ'!O17</f>
        <v>904</v>
      </c>
      <c r="J6" s="32"/>
      <c r="K6" s="32">
        <f>+'[2]１ページ'!Q17</f>
        <v>817</v>
      </c>
      <c r="L6" s="32"/>
      <c r="M6" s="32">
        <f>+'[2]１ページ'!S17</f>
        <v>1065</v>
      </c>
      <c r="N6" s="32"/>
      <c r="O6" s="32">
        <f>+'[2]１ページ'!U17</f>
        <v>1385</v>
      </c>
      <c r="P6" s="32"/>
      <c r="Q6" s="32">
        <f>+'[2]１ページ'!W17</f>
        <v>1256</v>
      </c>
      <c r="R6" s="32"/>
      <c r="S6" s="32">
        <f>+'[2]１ページ'!Y17</f>
        <v>984</v>
      </c>
      <c r="T6" s="32"/>
      <c r="U6" s="32">
        <f>+'[2]１ページ'!C18</f>
        <v>854</v>
      </c>
      <c r="V6" s="32"/>
      <c r="W6" s="32">
        <f>+'[2]１ページ'!E18</f>
        <v>1128</v>
      </c>
      <c r="X6" s="32"/>
      <c r="Y6" s="32">
        <f>+'[2]１ページ'!G18</f>
        <v>1145</v>
      </c>
      <c r="Z6" s="321"/>
      <c r="AA6" s="319">
        <f>+C6+E6+G6+I6+K6+M6+O6+Q6+S6+U6+W6+Y6</f>
        <v>12421</v>
      </c>
      <c r="AB6" s="20"/>
      <c r="AF6" s="20"/>
      <c r="AG6" s="20"/>
      <c r="AH6" s="20"/>
      <c r="AI6" s="20"/>
      <c r="AJ6" s="20"/>
      <c r="AK6" s="20"/>
    </row>
    <row r="7" spans="1:37" ht="25.5" customHeight="1" thickBot="1">
      <c r="A7" s="1"/>
      <c r="B7" s="283" t="s">
        <v>285</v>
      </c>
      <c r="C7" s="30">
        <f>+IF('[2]１ページ'!I18=0,"",'[2]１ページ'!I18)</f>
        <v>1144</v>
      </c>
      <c r="D7" s="32"/>
      <c r="E7" s="32">
        <f>+'[2]１ページ'!K18</f>
        <v>983</v>
      </c>
      <c r="F7" s="32"/>
      <c r="G7" s="32">
        <f>+'[2]１ページ'!M18</f>
        <v>1506</v>
      </c>
      <c r="H7" s="284"/>
      <c r="I7" s="32">
        <f>+'[2]１ページ'!O18</f>
        <v>2034</v>
      </c>
      <c r="J7" s="284"/>
      <c r="K7" s="32">
        <f>+'[2]１ページ'!Q18</f>
        <v>1281</v>
      </c>
      <c r="L7" s="284"/>
      <c r="M7" s="32">
        <f>+'[2]１ページ'!S18</f>
        <v>1194</v>
      </c>
      <c r="N7" s="284"/>
      <c r="O7" s="32">
        <f>+'[2]１ページ'!U18</f>
        <v>1176</v>
      </c>
      <c r="P7" s="284"/>
      <c r="Q7" s="32">
        <f>+'[2]１ページ'!W18</f>
        <v>1356</v>
      </c>
      <c r="R7" s="284"/>
      <c r="S7" s="32">
        <f>+'[2]１ページ'!Y18</f>
        <v>1432</v>
      </c>
      <c r="T7" s="284"/>
      <c r="U7" s="32">
        <f>+IF('[2]１ページ'!C19=0,"",'[2]１ページ'!C19)</f>
        <v>1014</v>
      </c>
      <c r="V7" s="32"/>
      <c r="W7" s="32">
        <f>+IF('[2]１ページ'!E19=0,"",'[2]１ページ'!E19)</f>
        <v>1631</v>
      </c>
      <c r="X7" s="36"/>
      <c r="Y7" s="32">
        <f>+IF('[2]１ページ'!G19=0,"",'[2]１ページ'!G19)</f>
        <v>1203</v>
      </c>
      <c r="Z7" s="322"/>
      <c r="AA7" s="319">
        <f>SUM(C7:Y7)</f>
        <v>15954</v>
      </c>
      <c r="AB7" s="20"/>
      <c r="AD7" s="282"/>
      <c r="AF7" s="20"/>
      <c r="AG7" s="20"/>
      <c r="AH7" s="20"/>
      <c r="AI7" s="20"/>
      <c r="AJ7" s="20"/>
      <c r="AK7" s="20"/>
    </row>
    <row r="8" spans="1:37" ht="25.5" customHeight="1">
      <c r="A8" s="1"/>
      <c r="B8" s="281" t="s">
        <v>290</v>
      </c>
      <c r="C8" s="312">
        <f>C6/C5</f>
        <v>2.2448036951501154</v>
      </c>
      <c r="D8" s="313"/>
      <c r="E8" s="314">
        <f>IF(E6="","",(C6+E6)/(C5+E5))</f>
        <v>2.018478260869565</v>
      </c>
      <c r="F8" s="313"/>
      <c r="G8" s="314">
        <f>IF(G6="","",SUM(C6:G6)/SUM(C5:G5))</f>
        <v>2.013268156424581</v>
      </c>
      <c r="H8" s="315"/>
      <c r="I8" s="314">
        <f>IF(I6="","",SUM(C6:I6)/SUM(C5:I5))</f>
        <v>1.8294685990338164</v>
      </c>
      <c r="J8" s="315"/>
      <c r="K8" s="316">
        <f>IF(K6="","",SUM(C6:K6)/SUM(C5:K5))</f>
        <v>1.4690491384811741</v>
      </c>
      <c r="L8" s="315"/>
      <c r="M8" s="314">
        <f>IF(M6="","",SUM(C6:M6)/SUM(C5:M5))</f>
        <v>1.5165864098448367</v>
      </c>
      <c r="N8" s="315"/>
      <c r="O8" s="314">
        <f>IF(O6="","",SUM(C6:O6)/SUM(C5:O5))</f>
        <v>1.579135885381688</v>
      </c>
      <c r="P8" s="315"/>
      <c r="Q8" s="314">
        <f>IF(Q6="","",SUM(C6:Q6)/SUM(C5:Q5))</f>
        <v>1.5561797752808988</v>
      </c>
      <c r="R8" s="315"/>
      <c r="S8" s="314">
        <f>IF(S6="","",SUM(C6:S6)/SUM(C5:S5))</f>
        <v>1.5402717931720251</v>
      </c>
      <c r="T8" s="315"/>
      <c r="U8" s="314">
        <f>IF(U6="","",SUM(C6:U6)/SUM(C5:U5))</f>
        <v>1.4799474989062271</v>
      </c>
      <c r="V8" s="315"/>
      <c r="W8" s="314">
        <f>IF(W6="","",SUM(C6:W6)/SUM(C5:W5))</f>
        <v>1.522960561858455</v>
      </c>
      <c r="X8" s="315"/>
      <c r="Y8" s="314">
        <f>IF(Y6="","",SUM(C6:Y6)/SUM(C5:Y5))</f>
        <v>1.5347831459285803</v>
      </c>
      <c r="Z8" s="325"/>
      <c r="AA8" s="326">
        <v>1.535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5.5" customHeight="1">
      <c r="A9" s="1"/>
      <c r="B9" s="318" t="s">
        <v>291</v>
      </c>
      <c r="C9" s="269">
        <f>C7/C6</f>
        <v>1.176954732510288</v>
      </c>
      <c r="D9" s="280"/>
      <c r="E9" s="269">
        <v>1.145</v>
      </c>
      <c r="F9" s="280"/>
      <c r="G9" s="269">
        <f>(G7+E7+C7)/(G6+E6+C6)</f>
        <v>1.2601456815816858</v>
      </c>
      <c r="H9" s="39"/>
      <c r="I9" s="269">
        <f>(G7+E7+C7+I7)/(G6+E6+C6+I6)</f>
        <v>1.4964351729601268</v>
      </c>
      <c r="J9" s="39"/>
      <c r="K9" s="279">
        <f>(G7+E7+C7+I7+K7)/(G6+E6+C6+I6+K6)</f>
        <v>1.5091225021720243</v>
      </c>
      <c r="L9" s="39"/>
      <c r="M9" s="269">
        <f>(G7+E7+C7+I7+K7+M7)/(G6+E6+C6+I6+K6+M6)</f>
        <v>1.4362321397071793</v>
      </c>
      <c r="N9" s="39"/>
      <c r="O9" s="269">
        <f>(G7+E7+C7+I7+K7+M7+O7)/(G6+E6+C6+I6+K6+M6+O6)</f>
        <v>1.3209526509781684</v>
      </c>
      <c r="P9" s="39"/>
      <c r="Q9" s="269">
        <f>(G7+E7+C7+I7+K7+M7+O7+Q7)/(G6+E6+C6+I6+K6+M6+O6+Q6)</f>
        <v>1.284476534296029</v>
      </c>
      <c r="R9" s="39"/>
      <c r="S9" s="269">
        <f>(G7+E7+C7+I7+K7+M7+O7+Q7+S7)/(G6+E6+C6+I6+K6+M6+O6+Q6+S6)</f>
        <v>1.3025607919087583</v>
      </c>
      <c r="T9" s="39"/>
      <c r="U9" s="269">
        <f>(G7+E7+C7+I7+K7+M7+O7+Q7+S7+U7)/(G6+E6+C6+I6+K6+M6+O6+Q6+S6+U6)</f>
        <v>1.2928655892786756</v>
      </c>
      <c r="V9" s="39"/>
      <c r="W9" s="269">
        <f>(G7+E7+C7+I7+K7+M7+O7+Q7+S7+U7+W7)/(G6+E6+C6+I6+K6+M6+O6+Q6+S6+U6+W6)</f>
        <v>1.3081766583894998</v>
      </c>
      <c r="X9" s="39"/>
      <c r="Y9" s="269">
        <v>1.284</v>
      </c>
      <c r="Z9" s="323"/>
      <c r="AA9" s="317">
        <f>+AA7/AA6</f>
        <v>1.2844376459222284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5.5" customHeight="1">
      <c r="A10" s="278"/>
      <c r="B10" s="277"/>
      <c r="C10" s="269"/>
      <c r="D10" s="280"/>
      <c r="E10" s="269"/>
      <c r="F10" s="280"/>
      <c r="G10" s="269"/>
      <c r="H10" s="39"/>
      <c r="I10" s="269"/>
      <c r="J10" s="39"/>
      <c r="K10" s="279"/>
      <c r="L10" s="39"/>
      <c r="M10" s="269"/>
      <c r="N10" s="39"/>
      <c r="O10" s="269"/>
      <c r="P10" s="39"/>
      <c r="Q10" s="269"/>
      <c r="R10" s="39"/>
      <c r="S10" s="269"/>
      <c r="T10" s="39"/>
      <c r="U10" s="269"/>
      <c r="V10" s="39"/>
      <c r="W10" s="269"/>
      <c r="X10" s="39"/>
      <c r="Y10" s="269"/>
      <c r="Z10" s="39"/>
      <c r="AA10" s="273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5.5" customHeight="1">
      <c r="A11" s="278"/>
      <c r="B11" s="277"/>
      <c r="C11" s="275" t="s">
        <v>284</v>
      </c>
      <c r="D11" s="276"/>
      <c r="E11" s="275" t="s">
        <v>45</v>
      </c>
      <c r="F11" s="276"/>
      <c r="G11" s="275" t="s">
        <v>256</v>
      </c>
      <c r="H11" s="274"/>
      <c r="I11" s="275" t="s">
        <v>284</v>
      </c>
      <c r="J11" s="276"/>
      <c r="K11" s="275" t="s">
        <v>45</v>
      </c>
      <c r="L11" s="276"/>
      <c r="M11" s="275" t="s">
        <v>256</v>
      </c>
      <c r="N11" s="274"/>
      <c r="O11" s="275" t="s">
        <v>284</v>
      </c>
      <c r="P11" s="276"/>
      <c r="Q11" s="275" t="s">
        <v>45</v>
      </c>
      <c r="R11" s="276"/>
      <c r="S11" s="275" t="s">
        <v>256</v>
      </c>
      <c r="T11" s="274"/>
      <c r="U11" s="275" t="s">
        <v>284</v>
      </c>
      <c r="V11" s="276"/>
      <c r="W11" s="275" t="s">
        <v>45</v>
      </c>
      <c r="X11" s="276"/>
      <c r="Y11" s="275" t="s">
        <v>256</v>
      </c>
      <c r="Z11" s="274"/>
      <c r="AA11" s="273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0" ht="25.5" customHeight="1">
      <c r="A12" s="1"/>
      <c r="C12" s="1" t="s">
        <v>283</v>
      </c>
      <c r="E12" s="270">
        <v>24544</v>
      </c>
      <c r="F12" s="1"/>
      <c r="I12" s="1" t="s">
        <v>282</v>
      </c>
      <c r="J12" s="1"/>
      <c r="K12" s="270">
        <v>23523</v>
      </c>
      <c r="L12" s="1"/>
      <c r="M12" s="271">
        <f>+K12/E17</f>
        <v>1.1680901777733639</v>
      </c>
      <c r="N12" s="1"/>
      <c r="O12" s="1" t="s">
        <v>281</v>
      </c>
      <c r="P12" s="1"/>
      <c r="Q12" s="270">
        <v>14115</v>
      </c>
      <c r="R12" s="1"/>
      <c r="S12" s="271">
        <f>+Q12/K17</f>
        <v>0.9303321908779331</v>
      </c>
      <c r="T12" s="1"/>
      <c r="U12" s="1" t="s">
        <v>280</v>
      </c>
      <c r="W12" s="266">
        <v>11333</v>
      </c>
      <c r="X12" s="39"/>
      <c r="Y12" s="271">
        <f>+W12/Q17</f>
        <v>0.94836820083682</v>
      </c>
      <c r="Z12" s="39"/>
      <c r="AA12" s="1"/>
      <c r="AB12" s="1"/>
      <c r="AC12" s="1"/>
      <c r="AD12" s="1"/>
    </row>
    <row r="13" spans="1:30" ht="25.5" customHeight="1">
      <c r="A13" s="1"/>
      <c r="C13" s="1" t="s">
        <v>279</v>
      </c>
      <c r="E13" s="270">
        <v>19814</v>
      </c>
      <c r="F13" s="1"/>
      <c r="G13" s="271">
        <f>+E13/E12</f>
        <v>0.8072848761408083</v>
      </c>
      <c r="I13" s="1" t="s">
        <v>278</v>
      </c>
      <c r="J13" s="1"/>
      <c r="K13" s="270">
        <v>18681</v>
      </c>
      <c r="L13" s="1"/>
      <c r="M13" s="271">
        <f>+K13/K12</f>
        <v>0.7941589083025125</v>
      </c>
      <c r="N13" s="1"/>
      <c r="O13" s="1" t="s">
        <v>277</v>
      </c>
      <c r="P13" s="1"/>
      <c r="Q13" s="270">
        <v>13548</v>
      </c>
      <c r="R13" s="1"/>
      <c r="S13" s="271">
        <f>+Q13/Q12</f>
        <v>0.9598299681190223</v>
      </c>
      <c r="T13" s="1"/>
      <c r="U13" s="1" t="s">
        <v>276</v>
      </c>
      <c r="W13" s="266">
        <v>9604</v>
      </c>
      <c r="X13" s="39"/>
      <c r="Y13" s="271">
        <f>+W13/W12</f>
        <v>0.8474366893143916</v>
      </c>
      <c r="Z13" s="1"/>
      <c r="AA13" s="1"/>
      <c r="AB13" s="1"/>
      <c r="AC13" s="1"/>
      <c r="AD13" s="1"/>
    </row>
    <row r="14" spans="1:30" ht="25.5" customHeight="1">
      <c r="A14" s="1"/>
      <c r="C14" s="1" t="s">
        <v>275</v>
      </c>
      <c r="E14" s="270">
        <v>19867</v>
      </c>
      <c r="F14" s="1"/>
      <c r="G14" s="271">
        <f>+E14/E13</f>
        <v>1.0026748763500555</v>
      </c>
      <c r="I14" s="1" t="s">
        <v>274</v>
      </c>
      <c r="J14" s="1"/>
      <c r="K14" s="270">
        <v>17375</v>
      </c>
      <c r="L14" s="1"/>
      <c r="M14" s="271">
        <f>+K14/K13</f>
        <v>0.9300893956426316</v>
      </c>
      <c r="N14" s="1"/>
      <c r="O14" s="1" t="s">
        <v>273</v>
      </c>
      <c r="P14" s="1"/>
      <c r="Q14" s="270">
        <v>13566</v>
      </c>
      <c r="R14" s="1"/>
      <c r="S14" s="271">
        <f>+Q14/Q13</f>
        <v>1.0013286093888396</v>
      </c>
      <c r="T14" s="1"/>
      <c r="U14" s="1" t="s">
        <v>272</v>
      </c>
      <c r="W14" s="266">
        <v>8912</v>
      </c>
      <c r="Y14" s="271">
        <f>+W14/W13</f>
        <v>0.9279466888796335</v>
      </c>
      <c r="Z14" s="1"/>
      <c r="AA14" s="1"/>
      <c r="AB14" s="1"/>
      <c r="AC14" s="1"/>
      <c r="AD14" s="1"/>
    </row>
    <row r="15" spans="1:30" ht="25.5" customHeight="1">
      <c r="A15" s="1"/>
      <c r="C15" s="1" t="s">
        <v>271</v>
      </c>
      <c r="E15" s="272">
        <v>22879</v>
      </c>
      <c r="F15" s="1"/>
      <c r="G15" s="271">
        <f>+E15/E14</f>
        <v>1.151608194493381</v>
      </c>
      <c r="I15" s="1" t="s">
        <v>270</v>
      </c>
      <c r="J15" s="1"/>
      <c r="K15" s="270">
        <v>16289</v>
      </c>
      <c r="L15" s="1"/>
      <c r="M15" s="271">
        <f>+K15/K14</f>
        <v>0.9374964028776979</v>
      </c>
      <c r="N15" s="1"/>
      <c r="O15" s="1" t="s">
        <v>269</v>
      </c>
      <c r="Q15" s="270">
        <v>12833</v>
      </c>
      <c r="R15" s="1"/>
      <c r="S15" s="271">
        <f>+Q15/Q14</f>
        <v>0.9459678608285419</v>
      </c>
      <c r="T15" s="1"/>
      <c r="U15" s="1" t="s">
        <v>268</v>
      </c>
      <c r="W15" s="266">
        <v>8093</v>
      </c>
      <c r="Y15" s="271">
        <f>+W15/W14</f>
        <v>0.9081014362657092</v>
      </c>
      <c r="Z15" s="1"/>
      <c r="AA15" s="1"/>
      <c r="AB15" s="1"/>
      <c r="AC15" s="1"/>
      <c r="AD15" s="1"/>
    </row>
    <row r="16" spans="1:30" ht="25.5" customHeight="1">
      <c r="A16" s="1"/>
      <c r="C16" s="1" t="s">
        <v>267</v>
      </c>
      <c r="D16" s="1"/>
      <c r="E16" s="270">
        <v>23014</v>
      </c>
      <c r="F16" s="1"/>
      <c r="G16" s="271">
        <f>+E16/E15</f>
        <v>1.005900607544036</v>
      </c>
      <c r="I16" s="1" t="s">
        <v>266</v>
      </c>
      <c r="J16" s="1"/>
      <c r="K16" s="270">
        <v>15204</v>
      </c>
      <c r="L16" s="1"/>
      <c r="M16" s="271">
        <f>+K16/K15</f>
        <v>0.9333906317146541</v>
      </c>
      <c r="N16" s="1"/>
      <c r="O16" s="1" t="s">
        <v>265</v>
      </c>
      <c r="Q16" s="270">
        <v>12891</v>
      </c>
      <c r="R16" s="1"/>
      <c r="S16" s="271">
        <f>+Q16/Q15</f>
        <v>1.0045195979116341</v>
      </c>
      <c r="T16" s="1"/>
      <c r="U16" s="1" t="s">
        <v>264</v>
      </c>
      <c r="W16" s="266">
        <v>12421</v>
      </c>
      <c r="Y16" s="271">
        <f>+W16/W15</f>
        <v>1.5347831459285803</v>
      </c>
      <c r="Z16" s="1"/>
      <c r="AA16" s="1"/>
      <c r="AB16" s="1"/>
      <c r="AC16" s="1"/>
      <c r="AD16" s="1"/>
    </row>
    <row r="17" spans="1:29" ht="25.5" customHeight="1">
      <c r="A17" s="1"/>
      <c r="B17" s="1"/>
      <c r="C17" s="1" t="s">
        <v>263</v>
      </c>
      <c r="D17" s="1"/>
      <c r="E17" s="270">
        <v>20138</v>
      </c>
      <c r="F17" s="1"/>
      <c r="G17" s="271">
        <f>+E17/E16</f>
        <v>0.8750325888589554</v>
      </c>
      <c r="H17" s="1"/>
      <c r="I17" s="1" t="s">
        <v>262</v>
      </c>
      <c r="J17" s="1"/>
      <c r="K17" s="270">
        <v>15172</v>
      </c>
      <c r="L17" s="1"/>
      <c r="M17" s="271">
        <f>+K17/K16</f>
        <v>0.9978952907129702</v>
      </c>
      <c r="N17" s="1"/>
      <c r="O17" s="1" t="s">
        <v>261</v>
      </c>
      <c r="Q17" s="266">
        <v>11950</v>
      </c>
      <c r="R17" s="1"/>
      <c r="S17" s="271">
        <f>+Q17/Q16</f>
        <v>0.9270033356605384</v>
      </c>
      <c r="T17" s="1"/>
      <c r="U17" s="1" t="s">
        <v>260</v>
      </c>
      <c r="V17" s="1"/>
      <c r="W17" s="270">
        <v>15954</v>
      </c>
      <c r="X17" s="1"/>
      <c r="Y17" s="265">
        <v>1.284</v>
      </c>
      <c r="Z17" s="1"/>
      <c r="AA17" s="1"/>
      <c r="AB17" s="1"/>
      <c r="AC17" s="1"/>
    </row>
    <row r="18" spans="1:29" ht="25.5" customHeight="1">
      <c r="A18" s="1"/>
      <c r="B18" s="1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>
      <c r="A19" s="1"/>
      <c r="B19" s="15" t="s">
        <v>259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>
      <c r="A20" s="1"/>
      <c r="B20" s="287"/>
      <c r="C20" s="287" t="s">
        <v>288</v>
      </c>
      <c r="D20" s="287"/>
      <c r="E20" s="287"/>
      <c r="F20" s="287"/>
      <c r="G20" s="287"/>
      <c r="H20" s="287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7"/>
      <c r="AB20" s="287"/>
      <c r="AC20" s="1"/>
    </row>
    <row r="21" spans="1:29" ht="25.5" customHeight="1">
      <c r="A21" s="1"/>
      <c r="B21" s="289" t="s">
        <v>85</v>
      </c>
      <c r="C21" s="290" t="s">
        <v>24</v>
      </c>
      <c r="D21" s="291"/>
      <c r="E21" s="290" t="s">
        <v>25</v>
      </c>
      <c r="F21" s="291"/>
      <c r="G21" s="290" t="s">
        <v>26</v>
      </c>
      <c r="H21" s="291"/>
      <c r="I21" s="290" t="s">
        <v>27</v>
      </c>
      <c r="J21" s="291"/>
      <c r="K21" s="290" t="s">
        <v>28</v>
      </c>
      <c r="L21" s="291"/>
      <c r="M21" s="290" t="s">
        <v>29</v>
      </c>
      <c r="N21" s="291"/>
      <c r="O21" s="292" t="s">
        <v>30</v>
      </c>
      <c r="P21" s="293"/>
      <c r="Q21" s="292" t="s">
        <v>31</v>
      </c>
      <c r="R21" s="293"/>
      <c r="S21" s="292" t="s">
        <v>32</v>
      </c>
      <c r="T21" s="291"/>
      <c r="U21" s="290" t="s">
        <v>21</v>
      </c>
      <c r="V21" s="291"/>
      <c r="W21" s="290" t="s">
        <v>22</v>
      </c>
      <c r="X21" s="291"/>
      <c r="Y21" s="290" t="s">
        <v>23</v>
      </c>
      <c r="Z21" s="291"/>
      <c r="AA21" s="290" t="s">
        <v>332</v>
      </c>
      <c r="AB21" s="294" t="s">
        <v>256</v>
      </c>
      <c r="AC21" s="1"/>
    </row>
    <row r="22" spans="1:29" ht="25.5" customHeight="1">
      <c r="A22" s="1"/>
      <c r="B22" s="295" t="s">
        <v>87</v>
      </c>
      <c r="C22" s="296">
        <v>519</v>
      </c>
      <c r="D22" s="297"/>
      <c r="E22" s="298">
        <v>609</v>
      </c>
      <c r="F22" s="297"/>
      <c r="G22" s="296">
        <v>567</v>
      </c>
      <c r="H22" s="297"/>
      <c r="I22" s="296">
        <v>568</v>
      </c>
      <c r="J22" s="297"/>
      <c r="K22" s="296">
        <v>550</v>
      </c>
      <c r="L22" s="297"/>
      <c r="M22" s="296">
        <v>621</v>
      </c>
      <c r="N22" s="297"/>
      <c r="O22" s="296">
        <v>638</v>
      </c>
      <c r="P22" s="297"/>
      <c r="Q22" s="296">
        <v>665</v>
      </c>
      <c r="R22" s="297"/>
      <c r="S22" s="296">
        <v>548</v>
      </c>
      <c r="T22" s="287"/>
      <c r="U22" s="296">
        <v>443</v>
      </c>
      <c r="V22" s="297"/>
      <c r="W22" s="296">
        <v>572</v>
      </c>
      <c r="X22" s="297"/>
      <c r="Y22" s="296">
        <v>617</v>
      </c>
      <c r="Z22" s="297"/>
      <c r="AA22" s="296">
        <f>SUM(C22:Z22)</f>
        <v>6917</v>
      </c>
      <c r="AB22" s="299">
        <v>1.34</v>
      </c>
      <c r="AC22" s="1"/>
    </row>
    <row r="23" spans="1:29" ht="25.5" customHeight="1">
      <c r="A23" s="1"/>
      <c r="B23" s="295" t="s">
        <v>89</v>
      </c>
      <c r="C23" s="296">
        <v>398</v>
      </c>
      <c r="D23" s="297"/>
      <c r="E23" s="298">
        <v>230</v>
      </c>
      <c r="F23" s="297"/>
      <c r="G23" s="296">
        <v>270</v>
      </c>
      <c r="H23" s="297"/>
      <c r="I23" s="296">
        <v>298</v>
      </c>
      <c r="J23" s="297"/>
      <c r="K23" s="296">
        <v>232</v>
      </c>
      <c r="L23" s="297"/>
      <c r="M23" s="296">
        <v>381</v>
      </c>
      <c r="N23" s="297"/>
      <c r="O23" s="296">
        <v>642</v>
      </c>
      <c r="P23" s="297"/>
      <c r="Q23" s="296">
        <v>522</v>
      </c>
      <c r="R23" s="297"/>
      <c r="S23" s="296">
        <v>396</v>
      </c>
      <c r="T23" s="287"/>
      <c r="U23" s="296">
        <v>357</v>
      </c>
      <c r="V23" s="297"/>
      <c r="W23" s="296">
        <v>364</v>
      </c>
      <c r="X23" s="297"/>
      <c r="Y23" s="296">
        <v>439</v>
      </c>
      <c r="Z23" s="297"/>
      <c r="AA23" s="296">
        <f>SUM(C23:Z23)</f>
        <v>4529</v>
      </c>
      <c r="AB23" s="300">
        <v>1.888</v>
      </c>
      <c r="AC23" s="1"/>
    </row>
    <row r="24" spans="1:29" ht="25.5" customHeight="1">
      <c r="A24" s="1"/>
      <c r="B24" s="295" t="s">
        <v>90</v>
      </c>
      <c r="C24" s="296">
        <v>10</v>
      </c>
      <c r="D24" s="297"/>
      <c r="E24" s="298">
        <v>1</v>
      </c>
      <c r="F24" s="297"/>
      <c r="G24" s="296">
        <v>156</v>
      </c>
      <c r="H24" s="297"/>
      <c r="I24" s="296">
        <v>0</v>
      </c>
      <c r="J24" s="297"/>
      <c r="K24" s="296">
        <v>1</v>
      </c>
      <c r="L24" s="297"/>
      <c r="M24" s="296">
        <v>1</v>
      </c>
      <c r="N24" s="297"/>
      <c r="O24" s="296">
        <v>0</v>
      </c>
      <c r="P24" s="297"/>
      <c r="Q24" s="296">
        <v>2</v>
      </c>
      <c r="R24" s="297"/>
      <c r="S24" s="296">
        <v>0</v>
      </c>
      <c r="T24" s="287"/>
      <c r="U24" s="296">
        <v>0</v>
      </c>
      <c r="V24" s="297"/>
      <c r="W24" s="296">
        <v>16</v>
      </c>
      <c r="X24" s="297"/>
      <c r="Y24" s="301">
        <v>2</v>
      </c>
      <c r="Z24" s="297"/>
      <c r="AA24" s="296">
        <f>SUM(C24:Z24)</f>
        <v>189</v>
      </c>
      <c r="AB24" s="300">
        <v>5.906</v>
      </c>
      <c r="AC24" s="1"/>
    </row>
    <row r="25" spans="1:29" ht="25.5" customHeight="1">
      <c r="A25" s="1"/>
      <c r="B25" s="302" t="s">
        <v>91</v>
      </c>
      <c r="C25" s="303">
        <v>45</v>
      </c>
      <c r="D25" s="304"/>
      <c r="E25" s="305">
        <v>45</v>
      </c>
      <c r="F25" s="304"/>
      <c r="G25" s="303">
        <v>33</v>
      </c>
      <c r="H25" s="304"/>
      <c r="I25" s="303">
        <v>38</v>
      </c>
      <c r="J25" s="304"/>
      <c r="K25" s="303">
        <v>34</v>
      </c>
      <c r="L25" s="304"/>
      <c r="M25" s="303">
        <v>62</v>
      </c>
      <c r="N25" s="304"/>
      <c r="O25" s="303">
        <v>105</v>
      </c>
      <c r="P25" s="304"/>
      <c r="Q25" s="303">
        <v>67</v>
      </c>
      <c r="R25" s="304"/>
      <c r="S25" s="303">
        <v>40</v>
      </c>
      <c r="T25" s="306"/>
      <c r="U25" s="303">
        <v>54</v>
      </c>
      <c r="V25" s="304"/>
      <c r="W25" s="303">
        <v>176</v>
      </c>
      <c r="X25" s="304"/>
      <c r="Y25" s="303">
        <v>87</v>
      </c>
      <c r="Z25" s="304"/>
      <c r="AA25" s="303">
        <f>SUM(C25:Z25)</f>
        <v>786</v>
      </c>
      <c r="AB25" s="307">
        <v>1.572</v>
      </c>
      <c r="AC25" s="1"/>
    </row>
    <row r="26" spans="1:29" ht="25.5" customHeight="1">
      <c r="A26" s="1"/>
      <c r="B26" s="295" t="s">
        <v>93</v>
      </c>
      <c r="C26" s="296">
        <f>SUM(C22:C25)</f>
        <v>972</v>
      </c>
      <c r="D26" s="297"/>
      <c r="E26" s="296">
        <v>885</v>
      </c>
      <c r="F26" s="297"/>
      <c r="G26" s="296">
        <f>SUM(G22:G25)</f>
        <v>1026</v>
      </c>
      <c r="H26" s="297"/>
      <c r="I26" s="296">
        <f>SUM(I22:I25)</f>
        <v>904</v>
      </c>
      <c r="J26" s="297"/>
      <c r="K26" s="296">
        <f>SUM(K22:K25)</f>
        <v>817</v>
      </c>
      <c r="L26" s="297"/>
      <c r="M26" s="296">
        <f>SUM(M22:M25)</f>
        <v>1065</v>
      </c>
      <c r="N26" s="297"/>
      <c r="O26" s="296">
        <f>SUM(O22:O25)</f>
        <v>1385</v>
      </c>
      <c r="P26" s="297"/>
      <c r="Q26" s="296">
        <f>SUM(Q22:Q25)</f>
        <v>1256</v>
      </c>
      <c r="R26" s="297"/>
      <c r="S26" s="296">
        <f>SUM(S22:S25)</f>
        <v>984</v>
      </c>
      <c r="T26" s="287"/>
      <c r="U26" s="308">
        <f>SUM(U22:U25)</f>
        <v>854</v>
      </c>
      <c r="V26" s="309"/>
      <c r="W26" s="296">
        <f>SUM(W22:W25)</f>
        <v>1128</v>
      </c>
      <c r="X26" s="297"/>
      <c r="Y26" s="296">
        <f>SUM(Y22:Y25)</f>
        <v>1145</v>
      </c>
      <c r="Z26" s="297"/>
      <c r="AA26" s="296">
        <f>SUM(C26:Z26)</f>
        <v>12421</v>
      </c>
      <c r="AB26" s="310">
        <v>1.535</v>
      </c>
      <c r="AC26" s="1"/>
    </row>
    <row r="27" spans="1:28" ht="25.5" customHeight="1">
      <c r="A27" s="1"/>
      <c r="B27" s="1"/>
      <c r="C27" s="1" t="s">
        <v>258</v>
      </c>
      <c r="D27" s="1"/>
      <c r="E27" s="1"/>
      <c r="F27" s="1"/>
      <c r="G27" s="1"/>
      <c r="H27" s="1"/>
      <c r="AA27" s="1"/>
      <c r="AB27" s="1"/>
    </row>
    <row r="28" spans="1:28" ht="25.5" customHeight="1">
      <c r="A28" s="1"/>
      <c r="B28" s="59" t="s">
        <v>85</v>
      </c>
      <c r="C28" s="60" t="s">
        <v>24</v>
      </c>
      <c r="D28" s="61"/>
      <c r="E28" s="60" t="s">
        <v>25</v>
      </c>
      <c r="F28" s="61"/>
      <c r="G28" s="60" t="s">
        <v>26</v>
      </c>
      <c r="H28" s="61"/>
      <c r="I28" s="60" t="s">
        <v>27</v>
      </c>
      <c r="J28" s="61"/>
      <c r="K28" s="60" t="s">
        <v>28</v>
      </c>
      <c r="L28" s="61"/>
      <c r="M28" s="60" t="s">
        <v>29</v>
      </c>
      <c r="N28" s="61"/>
      <c r="O28" s="62" t="s">
        <v>30</v>
      </c>
      <c r="P28" s="63"/>
      <c r="Q28" s="62" t="s">
        <v>31</v>
      </c>
      <c r="R28" s="63"/>
      <c r="S28" s="62" t="s">
        <v>32</v>
      </c>
      <c r="T28" s="61"/>
      <c r="U28" s="60" t="s">
        <v>21</v>
      </c>
      <c r="V28" s="61"/>
      <c r="W28" s="60" t="s">
        <v>22</v>
      </c>
      <c r="X28" s="61"/>
      <c r="Y28" s="60" t="s">
        <v>23</v>
      </c>
      <c r="Z28" s="61"/>
      <c r="AA28" s="60" t="s">
        <v>332</v>
      </c>
      <c r="AB28" s="268" t="s">
        <v>257</v>
      </c>
    </row>
    <row r="29" spans="1:28" ht="25.5" customHeight="1">
      <c r="A29" s="1"/>
      <c r="B29" s="64" t="s">
        <v>87</v>
      </c>
      <c r="C29" s="65">
        <v>600</v>
      </c>
      <c r="D29" s="20"/>
      <c r="E29" s="66">
        <v>578</v>
      </c>
      <c r="F29" s="20"/>
      <c r="G29" s="65">
        <v>815</v>
      </c>
      <c r="H29" s="20"/>
      <c r="I29" s="65">
        <v>808</v>
      </c>
      <c r="J29" s="20"/>
      <c r="K29" s="65">
        <v>695</v>
      </c>
      <c r="L29" s="20"/>
      <c r="M29" s="65">
        <v>690</v>
      </c>
      <c r="N29" s="20"/>
      <c r="O29" s="65">
        <v>678</v>
      </c>
      <c r="P29" s="20"/>
      <c r="Q29" s="65">
        <v>795</v>
      </c>
      <c r="R29" s="20"/>
      <c r="S29" s="65">
        <v>759</v>
      </c>
      <c r="T29" s="1"/>
      <c r="U29" s="65">
        <v>605</v>
      </c>
      <c r="V29" s="20"/>
      <c r="W29" s="65">
        <v>659</v>
      </c>
      <c r="X29" s="20"/>
      <c r="Y29" s="65">
        <v>587</v>
      </c>
      <c r="Z29" s="20"/>
      <c r="AA29" s="65">
        <f>SUM(C29:Z29)</f>
        <v>8269</v>
      </c>
      <c r="AB29" s="265">
        <v>1.2</v>
      </c>
    </row>
    <row r="30" spans="1:30" ht="25.5" customHeight="1">
      <c r="A30" s="1"/>
      <c r="B30" s="64" t="s">
        <v>89</v>
      </c>
      <c r="C30" s="65">
        <v>485</v>
      </c>
      <c r="D30" s="20"/>
      <c r="E30" s="66">
        <v>371</v>
      </c>
      <c r="F30" s="20"/>
      <c r="G30" s="65">
        <v>630</v>
      </c>
      <c r="H30" s="20"/>
      <c r="I30" s="65">
        <v>1181</v>
      </c>
      <c r="J30" s="20"/>
      <c r="K30" s="65">
        <v>343</v>
      </c>
      <c r="L30" s="20"/>
      <c r="M30" s="65">
        <v>439</v>
      </c>
      <c r="N30" s="20"/>
      <c r="O30" s="65">
        <v>446</v>
      </c>
      <c r="P30" s="20"/>
      <c r="Q30" s="65">
        <v>479</v>
      </c>
      <c r="R30" s="20"/>
      <c r="S30" s="65">
        <v>599</v>
      </c>
      <c r="T30" s="1"/>
      <c r="U30" s="65">
        <v>358</v>
      </c>
      <c r="V30" s="20"/>
      <c r="W30" s="65">
        <v>874</v>
      </c>
      <c r="X30" s="20"/>
      <c r="Y30" s="65">
        <v>547</v>
      </c>
      <c r="Z30" s="20"/>
      <c r="AA30" s="65">
        <f>SUM(C30:Z30)</f>
        <v>6752</v>
      </c>
      <c r="AB30" s="265">
        <v>1.491</v>
      </c>
      <c r="AC30" s="20"/>
      <c r="AD30" s="1"/>
    </row>
    <row r="31" spans="1:29" ht="25.5" customHeight="1">
      <c r="A31" s="1"/>
      <c r="B31" s="64" t="s">
        <v>90</v>
      </c>
      <c r="C31" s="65">
        <v>1</v>
      </c>
      <c r="D31" s="20"/>
      <c r="E31" s="66">
        <v>9</v>
      </c>
      <c r="F31" s="20"/>
      <c r="G31" s="65">
        <v>1</v>
      </c>
      <c r="H31" s="20"/>
      <c r="I31" s="65">
        <v>3</v>
      </c>
      <c r="J31" s="20"/>
      <c r="K31" s="65">
        <v>0</v>
      </c>
      <c r="L31" s="20"/>
      <c r="M31" s="65">
        <v>3</v>
      </c>
      <c r="N31" s="20"/>
      <c r="O31" s="65">
        <v>2</v>
      </c>
      <c r="P31" s="20"/>
      <c r="Q31" s="65">
        <v>3</v>
      </c>
      <c r="R31" s="20"/>
      <c r="S31" s="65">
        <v>4</v>
      </c>
      <c r="T31" s="1"/>
      <c r="U31" s="65">
        <v>2</v>
      </c>
      <c r="V31" s="20"/>
      <c r="W31" s="65">
        <v>8</v>
      </c>
      <c r="X31" s="20"/>
      <c r="Y31" s="67">
        <v>4</v>
      </c>
      <c r="Z31" s="20"/>
      <c r="AA31" s="65">
        <f>SUM(C31:Z31)</f>
        <v>40</v>
      </c>
      <c r="AB31" s="265">
        <v>0.212</v>
      </c>
      <c r="AC31" s="20"/>
    </row>
    <row r="32" spans="1:29" ht="25.5" customHeight="1">
      <c r="A32" s="1"/>
      <c r="B32" s="68" t="s">
        <v>91</v>
      </c>
      <c r="C32" s="69">
        <v>58</v>
      </c>
      <c r="D32" s="32"/>
      <c r="E32" s="70">
        <v>25</v>
      </c>
      <c r="F32" s="32"/>
      <c r="G32" s="69">
        <v>60</v>
      </c>
      <c r="H32" s="32"/>
      <c r="I32" s="69">
        <v>42</v>
      </c>
      <c r="J32" s="32"/>
      <c r="K32" s="69">
        <v>243</v>
      </c>
      <c r="L32" s="32"/>
      <c r="M32" s="69">
        <v>62</v>
      </c>
      <c r="N32" s="32"/>
      <c r="O32" s="69">
        <v>50</v>
      </c>
      <c r="P32" s="32"/>
      <c r="Q32" s="69">
        <v>79</v>
      </c>
      <c r="R32" s="32"/>
      <c r="S32" s="69">
        <v>70</v>
      </c>
      <c r="T32" s="71"/>
      <c r="U32" s="69">
        <v>49</v>
      </c>
      <c r="V32" s="32"/>
      <c r="W32" s="69">
        <v>90</v>
      </c>
      <c r="X32" s="32"/>
      <c r="Y32" s="69">
        <v>65</v>
      </c>
      <c r="Z32" s="32"/>
      <c r="AA32" s="69">
        <f>SUM(C32:Z32)</f>
        <v>893</v>
      </c>
      <c r="AB32" s="268">
        <v>1.136</v>
      </c>
      <c r="AC32" s="20"/>
    </row>
    <row r="33" spans="1:29" ht="25.5" customHeight="1">
      <c r="A33" s="1"/>
      <c r="B33" s="64" t="s">
        <v>93</v>
      </c>
      <c r="C33" s="65">
        <f>SUM(C29:C32)</f>
        <v>1144</v>
      </c>
      <c r="D33" s="20"/>
      <c r="E33" s="65">
        <f>SUM(E29:E32)</f>
        <v>983</v>
      </c>
      <c r="F33" s="20"/>
      <c r="G33" s="65">
        <f>SUM(G29:G32)</f>
        <v>1506</v>
      </c>
      <c r="H33" s="20"/>
      <c r="I33" s="65">
        <f>SUM(I29:I32)</f>
        <v>2034</v>
      </c>
      <c r="J33" s="20"/>
      <c r="K33" s="65">
        <f>SUM(K29:K32)</f>
        <v>1281</v>
      </c>
      <c r="L33" s="20"/>
      <c r="M33" s="65">
        <f>SUM(M29:M32)</f>
        <v>1194</v>
      </c>
      <c r="N33" s="20"/>
      <c r="O33" s="65">
        <f>SUM(O29:O32)</f>
        <v>1176</v>
      </c>
      <c r="P33" s="20"/>
      <c r="Q33" s="65">
        <f>SUM(Q29:Q32)</f>
        <v>1356</v>
      </c>
      <c r="R33" s="20"/>
      <c r="S33" s="65">
        <f>SUM(S29:S32)</f>
        <v>1432</v>
      </c>
      <c r="T33" s="1"/>
      <c r="U33" s="267">
        <f>SUM(U29:U32)</f>
        <v>1014</v>
      </c>
      <c r="V33" s="266"/>
      <c r="W33" s="65">
        <f>SUM(W29:W32)</f>
        <v>1631</v>
      </c>
      <c r="X33" s="20"/>
      <c r="Y33" s="65">
        <f>SUM(Y29:Y32)</f>
        <v>1203</v>
      </c>
      <c r="Z33" s="20"/>
      <c r="AA33" s="65">
        <f>SUM(C33:Z33)</f>
        <v>15954</v>
      </c>
      <c r="AB33" s="265">
        <v>1.284</v>
      </c>
      <c r="AC33" s="20"/>
    </row>
    <row r="34" spans="1:30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95</v>
      </c>
      <c r="V34" s="1"/>
      <c r="W34" s="1"/>
      <c r="X34" s="1"/>
      <c r="Y34" s="1"/>
      <c r="Z34" s="1"/>
      <c r="AA34" s="1"/>
      <c r="AB34" s="1"/>
      <c r="AC34" s="20"/>
      <c r="AD34" s="1"/>
    </row>
    <row r="35" spans="1:3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0"/>
      <c r="AD35" s="20"/>
    </row>
    <row r="36" spans="1:30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0"/>
      <c r="AD36" s="20"/>
    </row>
    <row r="37" spans="1:30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0"/>
      <c r="AD37" s="20"/>
    </row>
    <row r="38" spans="1:30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0"/>
      <c r="AD38" s="20"/>
    </row>
    <row r="39" spans="1:30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0"/>
      <c r="AD39" s="20"/>
    </row>
    <row r="40" spans="1:3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0"/>
      <c r="AD40" s="20"/>
    </row>
    <row r="41" spans="1:30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0"/>
      <c r="AD41" s="20"/>
    </row>
    <row r="42" spans="1:30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0"/>
      <c r="AD42" s="20"/>
    </row>
    <row r="43" spans="1:30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0"/>
      <c r="AD43" s="20"/>
    </row>
    <row r="44" spans="1:3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0"/>
      <c r="AD44" s="20"/>
    </row>
    <row r="45" spans="1:30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0"/>
      <c r="AD45" s="20"/>
    </row>
    <row r="46" spans="1:30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0"/>
      <c r="AD46" s="20"/>
    </row>
    <row r="47" spans="1:30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0"/>
      <c r="AD47" s="20"/>
    </row>
    <row r="48" spans="1:30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0"/>
      <c r="AD48" s="20"/>
    </row>
    <row r="49" spans="1:30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0"/>
      <c r="AD49" s="20"/>
    </row>
    <row r="50" spans="1:3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0"/>
      <c r="AD50" s="20"/>
    </row>
    <row r="51" spans="1:30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"/>
      <c r="AD51" s="20"/>
    </row>
    <row r="52" spans="1:30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0"/>
      <c r="AD52" s="20"/>
    </row>
    <row r="53" spans="1:3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0"/>
      <c r="AD53" s="20"/>
    </row>
    <row r="54" spans="1:30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0"/>
      <c r="AD54" s="20"/>
    </row>
    <row r="55" spans="1:30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0"/>
      <c r="AD55" s="20"/>
    </row>
    <row r="56" spans="1:30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0"/>
      <c r="AD56" s="20"/>
    </row>
    <row r="57" spans="1:30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0"/>
      <c r="AD57" s="20"/>
    </row>
    <row r="58" spans="1:30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0"/>
      <c r="AD58" s="20"/>
    </row>
    <row r="59" spans="1:30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0"/>
      <c r="AD59" s="20"/>
    </row>
    <row r="60" spans="1:3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0"/>
      <c r="AD60" s="20"/>
    </row>
    <row r="61" spans="1:30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0"/>
      <c r="AD61" s="20"/>
    </row>
    <row r="62" spans="1:30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0"/>
      <c r="AD62" s="20"/>
    </row>
    <row r="63" spans="1:30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0"/>
      <c r="AD63" s="20"/>
    </row>
    <row r="64" spans="1:30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0"/>
      <c r="AD64" s="20"/>
    </row>
    <row r="65" spans="1:30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0"/>
      <c r="AD65" s="20"/>
    </row>
    <row r="66" spans="1:30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0"/>
      <c r="AD66" s="20"/>
    </row>
    <row r="67" spans="1:30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0"/>
      <c r="AD67" s="20"/>
    </row>
    <row r="68" spans="1:30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0"/>
      <c r="AD68" s="20"/>
    </row>
    <row r="69" spans="1:30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0"/>
      <c r="AD69" s="20"/>
    </row>
    <row r="70" spans="1:3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0"/>
      <c r="AD70" s="20"/>
    </row>
    <row r="71" spans="1:30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0"/>
      <c r="AD71" s="20"/>
    </row>
    <row r="72" spans="1:30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0"/>
      <c r="AD72" s="20"/>
    </row>
    <row r="73" spans="1:30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0"/>
      <c r="AD73" s="20"/>
    </row>
    <row r="74" spans="1:30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0"/>
      <c r="AD74" s="20"/>
    </row>
    <row r="75" spans="1:30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0"/>
      <c r="AD75" s="20"/>
    </row>
    <row r="76" spans="1:30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0"/>
      <c r="AD76" s="20"/>
    </row>
    <row r="77" spans="1:30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0"/>
      <c r="AD77" s="20"/>
    </row>
    <row r="78" spans="1:30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0"/>
      <c r="AD78" s="20"/>
    </row>
    <row r="79" spans="1:30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0"/>
      <c r="AD79" s="20"/>
    </row>
    <row r="80" spans="1:3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0"/>
      <c r="AD80" s="20"/>
    </row>
    <row r="81" spans="1:30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0"/>
      <c r="AD81" s="20"/>
    </row>
    <row r="82" spans="1:30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0"/>
      <c r="AD82" s="20"/>
    </row>
    <row r="83" spans="1:30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0"/>
      <c r="AD83" s="20"/>
    </row>
    <row r="84" spans="1:30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0"/>
      <c r="AD84" s="20"/>
    </row>
    <row r="85" spans="1:30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0"/>
      <c r="AD85" s="20"/>
    </row>
    <row r="86" spans="1:30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0"/>
      <c r="AD86" s="20"/>
    </row>
    <row r="87" spans="1:30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0"/>
      <c r="AD87" s="20"/>
    </row>
    <row r="88" spans="1:30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0"/>
      <c r="AD88" s="20"/>
    </row>
    <row r="89" spans="1:30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0"/>
      <c r="AD89" s="20"/>
    </row>
    <row r="90" spans="1:3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0"/>
      <c r="AD90" s="20"/>
    </row>
    <row r="91" spans="1:30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0"/>
      <c r="AD91" s="20"/>
    </row>
    <row r="92" spans="1:30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0"/>
      <c r="AD92" s="20"/>
    </row>
    <row r="93" spans="1:30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0"/>
      <c r="AD93" s="20"/>
    </row>
    <row r="94" spans="1:30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0"/>
      <c r="AD94" s="20"/>
    </row>
    <row r="95" spans="1:30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0"/>
      <c r="AD95" s="20"/>
    </row>
    <row r="96" spans="1:30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0"/>
      <c r="AD96" s="20"/>
    </row>
    <row r="97" spans="1:30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0"/>
      <c r="AD97" s="20"/>
    </row>
    <row r="98" spans="1:30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0"/>
      <c r="AD98" s="20"/>
    </row>
    <row r="99" spans="1:30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0"/>
      <c r="AD99" s="20"/>
    </row>
    <row r="100" spans="1:3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0"/>
      <c r="AD100" s="20"/>
    </row>
    <row r="101" spans="1:30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0"/>
      <c r="AD101" s="20"/>
    </row>
    <row r="102" spans="1:30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0"/>
      <c r="AD102" s="20"/>
    </row>
    <row r="103" spans="1:30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0"/>
      <c r="AD103" s="20"/>
    </row>
    <row r="104" spans="1:30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0"/>
      <c r="AD104" s="20"/>
    </row>
    <row r="105" spans="1:3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0"/>
      <c r="AD105" s="20"/>
    </row>
    <row r="106" spans="1:30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0"/>
      <c r="AD106" s="20"/>
    </row>
    <row r="107" spans="1:30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0"/>
      <c r="AD107" s="20"/>
    </row>
    <row r="108" spans="1:30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0"/>
      <c r="AD108" s="20"/>
    </row>
    <row r="109" spans="1:30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0"/>
      <c r="AD109" s="20"/>
    </row>
    <row r="110" spans="1:3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0"/>
      <c r="AD110" s="20"/>
    </row>
    <row r="111" spans="1:30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0"/>
      <c r="AD111" s="20"/>
    </row>
    <row r="112" spans="1:30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0"/>
      <c r="AD112" s="20"/>
    </row>
    <row r="113" spans="1:30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0"/>
      <c r="AD113" s="20"/>
    </row>
    <row r="114" spans="1:30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0"/>
      <c r="AD114" s="20"/>
    </row>
    <row r="115" spans="1:30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0"/>
      <c r="AD115" s="20"/>
    </row>
    <row r="116" spans="1:30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0"/>
      <c r="AD116" s="20"/>
    </row>
    <row r="117" spans="1:30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0"/>
      <c r="AD117" s="20"/>
    </row>
    <row r="118" spans="1:30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0"/>
      <c r="AD118" s="20"/>
    </row>
    <row r="119" spans="1:30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0"/>
      <c r="AD119" s="20"/>
    </row>
    <row r="120" spans="1:3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0"/>
      <c r="AD120" s="20"/>
    </row>
    <row r="121" spans="1:30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0"/>
      <c r="AD121" s="20"/>
    </row>
    <row r="122" spans="1:30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0"/>
      <c r="AD122" s="20"/>
    </row>
    <row r="123" spans="1:30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0"/>
      <c r="AD123" s="20"/>
    </row>
    <row r="124" spans="1:30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0"/>
      <c r="AD124" s="20"/>
    </row>
    <row r="125" spans="1:30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0"/>
      <c r="AD125" s="20"/>
    </row>
    <row r="126" spans="1:30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0"/>
      <c r="AD126" s="20"/>
    </row>
    <row r="127" spans="1:30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0"/>
    </row>
    <row r="128" spans="1:30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0"/>
    </row>
    <row r="129" spans="1:30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0"/>
    </row>
    <row r="130" spans="1: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0"/>
    </row>
    <row r="131" spans="1:30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0"/>
    </row>
    <row r="132" spans="1:30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0"/>
    </row>
    <row r="133" spans="1:30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0"/>
    </row>
    <row r="134" spans="1:30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0"/>
    </row>
    <row r="135" spans="1:30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0"/>
    </row>
    <row r="136" spans="1:30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0"/>
    </row>
    <row r="137" spans="1:30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0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2014-05-12T10:33:13Z</cp:lastPrinted>
  <dcterms:created xsi:type="dcterms:W3CDTF">2014-05-12T09:53:50Z</dcterms:created>
  <dcterms:modified xsi:type="dcterms:W3CDTF">2014-05-12T10:50:41Z</dcterms:modified>
  <cp:category/>
  <cp:version/>
  <cp:contentType/>
  <cp:contentStatus/>
</cp:coreProperties>
</file>