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4110" activeTab="0"/>
  </bookViews>
  <sheets>
    <sheet name="第２４表" sheetId="1" r:id="rId1"/>
    <sheet name="第２５表" sheetId="2" r:id="rId2"/>
    <sheet name="第２６表" sheetId="3" r:id="rId3"/>
  </sheets>
  <definedNames>
    <definedName name="_xlnm.Print_Area" localSheetId="0">'第２４表'!$A$1:$O$75</definedName>
    <definedName name="_xlnm.Print_Area" localSheetId="1">'第２５表'!$A$1:$U$49</definedName>
    <definedName name="_xlnm.Print_Area" localSheetId="2">'第２６表'!$A$1:$P$55</definedName>
    <definedName name="錯誤">#REF!</definedName>
    <definedName name="総括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4" authorId="0">
      <text>
        <r>
          <rPr>
            <b/>
            <sz val="12"/>
            <rFont val="ＭＳ Ｐゴシック"/>
            <family val="3"/>
          </rPr>
          <t>平成１９年度は再算定、調整率戻しがなかったためにこのセルは使用しない。
H19当初と最終は同じ</t>
        </r>
      </text>
    </comment>
  </commentList>
</comments>
</file>

<file path=xl/sharedStrings.xml><?xml version="1.0" encoding="utf-8"?>
<sst xmlns="http://schemas.openxmlformats.org/spreadsheetml/2006/main" count="514" uniqueCount="270">
  <si>
    <t>市町村名</t>
  </si>
  <si>
    <t>錯誤額</t>
  </si>
  <si>
    <t>財源不足額</t>
  </si>
  <si>
    <t>調整額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</si>
  <si>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</si>
  <si>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</si>
  <si>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</si>
  <si>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</si>
  <si>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</si>
  <si>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</si>
  <si>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</si>
  <si>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</si>
  <si>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</si>
  <si>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</si>
  <si>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</si>
  <si>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</si>
  <si>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</si>
  <si>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</si>
  <si>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</si>
  <si>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</si>
  <si>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</si>
  <si>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桧枝岐村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</si>
  <si>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</si>
  <si>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</si>
  <si>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</si>
  <si>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</si>
  <si>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</si>
  <si>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</si>
  <si>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</si>
  <si>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</si>
  <si>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</si>
  <si>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</si>
  <si>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</si>
  <si>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</si>
  <si>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</si>
  <si>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</si>
  <si>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</si>
  <si>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</si>
  <si>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</si>
  <si>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</si>
  <si>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</si>
  <si>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</si>
  <si>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</si>
  <si>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</si>
  <si>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</si>
  <si>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</si>
  <si>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</si>
  <si>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</si>
  <si>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</si>
  <si>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</si>
  <si>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</si>
  <si>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</si>
  <si>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</si>
  <si>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</si>
  <si>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</si>
  <si>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</si>
  <si>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</si>
  <si>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</si>
  <si>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財源不足団体</t>
  </si>
  <si>
    <t xml:space="preserve"> </t>
  </si>
  <si>
    <t xml:space="preserve"> </t>
  </si>
  <si>
    <t>差  引</t>
  </si>
  <si>
    <t>伸  率</t>
  </si>
  <si>
    <t xml:space="preserve"> </t>
  </si>
  <si>
    <t>　</t>
  </si>
  <si>
    <t>Ａ－Ｂ</t>
  </si>
  <si>
    <t>Ａ * Ｘ</t>
  </si>
  <si>
    <t>％</t>
  </si>
  <si>
    <t>Ｃ－Ｄ</t>
  </si>
  <si>
    <t>Ａ</t>
  </si>
  <si>
    <t>Ｂ</t>
  </si>
  <si>
    <t>Ｃ</t>
  </si>
  <si>
    <t>Ｄ</t>
  </si>
  <si>
    <t>Ｅ</t>
  </si>
  <si>
    <t>増減額</t>
  </si>
  <si>
    <t>小計</t>
  </si>
  <si>
    <t>　</t>
  </si>
  <si>
    <t>法人税割</t>
  </si>
  <si>
    <t>土地</t>
  </si>
  <si>
    <t>家屋</t>
  </si>
  <si>
    <t>償却資産</t>
  </si>
  <si>
    <t>市町村民税</t>
  </si>
  <si>
    <t>固定資産税</t>
  </si>
  <si>
    <t>均等割（個人）</t>
  </si>
  <si>
    <t>均等割（法人）</t>
  </si>
  <si>
    <t>軽自動車税</t>
  </si>
  <si>
    <t>市町村たばこ税</t>
  </si>
  <si>
    <t>鉱産税</t>
  </si>
  <si>
    <t>事業所税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</si>
  <si>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</si>
  <si>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</si>
  <si>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</si>
  <si>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</si>
  <si>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</si>
  <si>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軽油引取税交付金</t>
  </si>
  <si>
    <t>特別とん譲与税</t>
  </si>
  <si>
    <t>地方道路譲与税</t>
  </si>
  <si>
    <t>石油ガス譲与税</t>
  </si>
  <si>
    <t>自動車重量譲与税</t>
  </si>
  <si>
    <t>航空機燃料譲与税</t>
  </si>
  <si>
    <t>市町村交付金</t>
  </si>
  <si>
    <t>交通安全対策特別交付金</t>
  </si>
  <si>
    <t>計（Ａ）</t>
  </si>
  <si>
    <t>低工法等による控除額（Ｂ）</t>
  </si>
  <si>
    <t>収入錯誤（Ｄ）</t>
  </si>
  <si>
    <t>基準財政需要額（Ｆ）</t>
  </si>
  <si>
    <t>需要錯誤（Ｇ）</t>
  </si>
  <si>
    <t>都　市</t>
  </si>
  <si>
    <t>町　村</t>
  </si>
  <si>
    <t>合　計</t>
  </si>
  <si>
    <t>増減率</t>
  </si>
  <si>
    <t>町村計</t>
  </si>
  <si>
    <t>財源超過団体</t>
  </si>
  <si>
    <t>計</t>
  </si>
  <si>
    <t>県　計</t>
  </si>
  <si>
    <t>市　計</t>
  </si>
  <si>
    <t xml:space="preserve"> </t>
  </si>
  <si>
    <t>Ｆ</t>
  </si>
  <si>
    <t>基準財政需要額</t>
  </si>
  <si>
    <t>算出額</t>
  </si>
  <si>
    <t>基準財政収入額</t>
  </si>
  <si>
    <t>　税　目</t>
  </si>
  <si>
    <t>　　　　　　　　　　区　分</t>
  </si>
  <si>
    <t>計（Ａ）－（Ｂ）　　（Ｃ）</t>
  </si>
  <si>
    <t>算定</t>
  </si>
  <si>
    <t>調整率Ｘ＝</t>
  </si>
  <si>
    <t>交付基準額（錯誤除く）（Ｆ）－（Ｃ）</t>
  </si>
  <si>
    <t>交付基準額（錯誤含む）（Ｈ）－（Ｅ）</t>
  </si>
  <si>
    <t>（単位：千円）</t>
  </si>
  <si>
    <t>原発施設等立地地域振興債償還費</t>
  </si>
  <si>
    <t>田村市</t>
  </si>
  <si>
    <t>当初決定額</t>
  </si>
  <si>
    <t>小　計</t>
  </si>
  <si>
    <t>最終決定額</t>
  </si>
  <si>
    <t>配当割交付金</t>
  </si>
  <si>
    <t>株式等譲渡所得割交付金</t>
  </si>
  <si>
    <t>所得譲与税</t>
  </si>
  <si>
    <t>（単位：千円、％）</t>
  </si>
  <si>
    <t>南相馬市</t>
  </si>
  <si>
    <t>伊達市</t>
  </si>
  <si>
    <t>南会津町</t>
  </si>
  <si>
    <t>会津美里町</t>
  </si>
  <si>
    <t>１８年度</t>
  </si>
  <si>
    <t>（Ｃ）＋（Ｄ）　　（Ｅ）</t>
  </si>
  <si>
    <t>（Ｆ）＋（Ｇ）　　（Ｈ）</t>
  </si>
  <si>
    <t>平成１８年度</t>
  </si>
  <si>
    <t>市町村納付金</t>
  </si>
  <si>
    <t>減税補てん特例交付金</t>
  </si>
  <si>
    <t>減税補てん債相当額に係る特例加算額</t>
  </si>
  <si>
    <t>１１年度恒久的減税分</t>
  </si>
  <si>
    <t>１５年度先行減税分</t>
  </si>
  <si>
    <t>本宮市</t>
  </si>
  <si>
    <t>第２４表　平成１９年度　普通交付税　市町村別決定額</t>
  </si>
  <si>
    <t>１９年度</t>
  </si>
  <si>
    <t>１９／１８</t>
  </si>
  <si>
    <t>－</t>
  </si>
  <si>
    <t>F</t>
  </si>
  <si>
    <t>G</t>
  </si>
  <si>
    <t>E－F</t>
  </si>
  <si>
    <t>区分</t>
  </si>
  <si>
    <t>平成１９年度</t>
  </si>
  <si>
    <t>費目</t>
  </si>
  <si>
    <t>A</t>
  </si>
  <si>
    <t>B</t>
  </si>
  <si>
    <t>C</t>
  </si>
  <si>
    <t>D</t>
  </si>
  <si>
    <t>個別算定経費（従来型・公債費除き）</t>
  </si>
  <si>
    <t>消　　防　　費</t>
  </si>
  <si>
    <t>-</t>
  </si>
  <si>
    <t>個別算定経費（公債費）</t>
  </si>
  <si>
    <t>災　害　復　旧　費</t>
  </si>
  <si>
    <t>道　路　橋　り　ょ　う　費</t>
  </si>
  <si>
    <t>道路の面積</t>
  </si>
  <si>
    <t>-</t>
  </si>
  <si>
    <t>道路の延長</t>
  </si>
  <si>
    <t>-</t>
  </si>
  <si>
    <t>港湾費</t>
  </si>
  <si>
    <t>係　　留</t>
  </si>
  <si>
    <t>平成11年度以降             同意等債に係るもの</t>
  </si>
  <si>
    <t>外　　郭</t>
  </si>
  <si>
    <t>漁　　　港</t>
  </si>
  <si>
    <t>都　市　計　画　費</t>
  </si>
  <si>
    <t>地 域 財 政 特 例 対 策 債 償 還 費</t>
  </si>
  <si>
    <t>公 園 費</t>
  </si>
  <si>
    <t>人　　　口</t>
  </si>
  <si>
    <t>都市公園の面積</t>
  </si>
  <si>
    <t>-</t>
  </si>
  <si>
    <t>臨 時 財 政 特 例 債 償 還 費</t>
  </si>
  <si>
    <t>下　水　道　費</t>
  </si>
  <si>
    <t>小学校費</t>
  </si>
  <si>
    <t>中学校費</t>
  </si>
  <si>
    <t>生　徒　数</t>
  </si>
  <si>
    <t>-</t>
  </si>
  <si>
    <t>学　級　数</t>
  </si>
  <si>
    <t>臨 時 財 政 対 策 債 償 還 費</t>
  </si>
  <si>
    <t>-</t>
  </si>
  <si>
    <t>学　校　数</t>
  </si>
  <si>
    <t>地域改善対策特定事業債等償還費</t>
  </si>
  <si>
    <t>地震対策緊急整備事業債償還費</t>
  </si>
  <si>
    <t>幼稚園の幼児数</t>
  </si>
  <si>
    <t>-</t>
  </si>
  <si>
    <t>個  別  算  定  経  費 　計</t>
  </si>
  <si>
    <t>-</t>
  </si>
  <si>
    <t>包括
算定
経費
(新型)</t>
  </si>
  <si>
    <t>人　　　口</t>
  </si>
  <si>
    <t>-</t>
  </si>
  <si>
    <t>高齢者保
健福祉費</t>
  </si>
  <si>
    <t>65歳以上人口</t>
  </si>
  <si>
    <t>75歳以上人口</t>
  </si>
  <si>
    <t>包　括  算  定  経  費 　計</t>
  </si>
  <si>
    <t>農　業　行　政　費</t>
  </si>
  <si>
    <t>基　準　財　政　需　要　額</t>
  </si>
  <si>
    <t>林野水産行政費</t>
  </si>
  <si>
    <t>-</t>
  </si>
  <si>
    <t>商　工　行　政　費</t>
  </si>
  <si>
    <t>戸籍住民        基本台帳費</t>
  </si>
  <si>
    <t>地域振興費</t>
  </si>
  <si>
    <t>所得割（税源移譲相当額除き）</t>
  </si>
  <si>
    <t xml:space="preserve">          (税源移譲相当額)</t>
  </si>
  <si>
    <t>-</t>
  </si>
  <si>
    <t>-</t>
  </si>
  <si>
    <t>-</t>
  </si>
  <si>
    <t>-</t>
  </si>
  <si>
    <t>特別交付金</t>
  </si>
  <si>
    <t>-</t>
  </si>
  <si>
    <t>G／F</t>
  </si>
  <si>
    <t>（AーB)</t>
  </si>
  <si>
    <t>（C/B*100)</t>
  </si>
  <si>
    <t>-</t>
  </si>
  <si>
    <t>辺 地 対 策 事 業 債 償 還 費</t>
  </si>
  <si>
    <t>補正予算　　　債償還費</t>
  </si>
  <si>
    <t>平成10年度以前              許可債に係るもの</t>
  </si>
  <si>
    <t>港　　　湾</t>
  </si>
  <si>
    <t>そ　の　他　の　土　木　費</t>
  </si>
  <si>
    <t>財 源 対 策 債 償 還 費</t>
  </si>
  <si>
    <t>児　童　数</t>
  </si>
  <si>
    <t>学　級　数</t>
  </si>
  <si>
    <t>減 税 補 て ん 債 償 還 費</t>
  </si>
  <si>
    <t>学　校　数</t>
  </si>
  <si>
    <t>小　　計</t>
  </si>
  <si>
    <t>臨 時 税 収 補 て ん 債 償 還 費</t>
  </si>
  <si>
    <t>小　　計</t>
  </si>
  <si>
    <t>高等学校費</t>
  </si>
  <si>
    <t>教　職　員　数</t>
  </si>
  <si>
    <t>過 疎 対 策 事 業 債 償 還 費</t>
  </si>
  <si>
    <t>公 害 防 止 事 業 債 償 還 費</t>
  </si>
  <si>
    <t>生　徒　数</t>
  </si>
  <si>
    <t>石 油 コ ン ビ ナ ー ト 等 債 償 還 費</t>
  </si>
  <si>
    <t>その他の            教育費</t>
  </si>
  <si>
    <t>人　　　口</t>
  </si>
  <si>
    <t xml:space="preserve">合 併 特 例 債 償 還 費 </t>
  </si>
  <si>
    <t>生　活　保　護　費</t>
  </si>
  <si>
    <t>計</t>
  </si>
  <si>
    <t>社　会　福　祉　費</t>
  </si>
  <si>
    <t>保　健　衛　生　費</t>
  </si>
  <si>
    <t>清　掃　費</t>
  </si>
  <si>
    <t>徴　税　費</t>
  </si>
  <si>
    <t>戸　籍　数</t>
  </si>
  <si>
    <t>世　帯　数</t>
  </si>
  <si>
    <t>人　　　口</t>
  </si>
  <si>
    <t>面　　　積</t>
  </si>
  <si>
    <t>地方税減収補てん債償還費</t>
  </si>
  <si>
    <t>面　　　積</t>
  </si>
  <si>
    <t>-</t>
  </si>
  <si>
    <t>　　本表における基準財政需要額は、臨時財政対策債振替前の数値である。</t>
  </si>
  <si>
    <t>児童手当特例交付金(地方特例交付金）</t>
  </si>
  <si>
    <t>-</t>
  </si>
  <si>
    <t>(注）平成１９年度算定は、新型交付税の導入に伴い、基準財政需要額の算定費目の統合・見直しが行なわれたため、各費目（公債費を除き）の平成18年度基準財政需要額との比較は行なわない。</t>
  </si>
  <si>
    <t>第２６表　基準財政収入額及び交付基準額（一本算定）</t>
  </si>
  <si>
    <t>　　第２５表　費目別基準財政需要額（一本算定）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</si>
</sst>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;&quot;△ &quot;#,##0.0"/>
    <numFmt numFmtId="179" formatCode="#,##0.0_);[Red]\(#,##0.0\)"/>
    <numFmt numFmtId="180" formatCode="#,##0;&quot;△ &quot;#,##0;&quot;－&quot;"/>
    <numFmt numFmtId="181" formatCode="#,##0;&quot;△ &quot;#,##0;&quot;-&quot;"/>
    <numFmt numFmtId="182" formatCode="0;&quot;△ &quot;0"/>
    <numFmt numFmtId="183" formatCode="#,##0;&quot;▲ &quot;#,##0"/>
    <numFmt numFmtId="184" formatCode="#,##0.0;&quot;▲ &quot;#,##0.0"/>
    <numFmt numFmtId="185" formatCode="0.0_);[Red]\(0.0\)"/>
    <numFmt numFmtId="186" formatCode="0;&quot;▲ &quot;0"/>
    <numFmt numFmtId="187" formatCode="0.00000000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2"/>
      <name val="ＭＳ 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0"/>
      <color indexed="12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>
        <color indexed="12"/>
      </right>
      <top style="thin">
        <color indexed="12"/>
      </top>
      <bottom style="thin"/>
    </border>
    <border>
      <left style="thin"/>
      <right style="thin">
        <color indexed="12"/>
      </right>
      <top style="thin"/>
      <bottom style="thin">
        <color indexed="12"/>
      </bottom>
    </border>
    <border>
      <left style="thin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12"/>
      </right>
      <top style="medium"/>
      <bottom>
        <color indexed="63"/>
      </bottom>
    </border>
    <border>
      <left style="medium"/>
      <right style="thin">
        <color indexed="12"/>
      </right>
      <top>
        <color indexed="63"/>
      </top>
      <bottom>
        <color indexed="63"/>
      </bottom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56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/>
      <bottom style="thin">
        <color indexed="12"/>
      </bottom>
    </border>
    <border>
      <left style="thin">
        <color indexed="12"/>
      </left>
      <right>
        <color indexed="63"/>
      </right>
      <top style="medium"/>
      <bottom style="thin">
        <color indexed="12"/>
      </bottom>
    </border>
    <border>
      <left>
        <color indexed="63"/>
      </left>
      <right style="thin">
        <color indexed="56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 style="thin">
        <color indexed="56"/>
      </left>
      <right>
        <color indexed="63"/>
      </right>
      <top style="hair">
        <color indexed="56"/>
      </top>
      <bottom style="thin">
        <color indexed="12"/>
      </bottom>
    </border>
    <border>
      <left>
        <color indexed="63"/>
      </left>
      <right style="thin"/>
      <top style="hair">
        <color indexed="56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56"/>
      </left>
      <right>
        <color indexed="63"/>
      </right>
      <top style="thin">
        <color indexed="12"/>
      </top>
      <bottom style="hair">
        <color indexed="56"/>
      </bottom>
    </border>
    <border>
      <left>
        <color indexed="63"/>
      </left>
      <right style="thin"/>
      <top style="thin">
        <color indexed="12"/>
      </top>
      <bottom style="hair">
        <color indexed="56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80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left"/>
    </xf>
    <xf numFmtId="0" fontId="2" fillId="0" borderId="5" xfId="0" applyFont="1" applyFill="1" applyBorder="1" applyAlignment="1" quotePrefix="1">
      <alignment horizontal="left"/>
    </xf>
    <xf numFmtId="0" fontId="2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 vertical="center" textRotation="180"/>
    </xf>
    <xf numFmtId="0" fontId="7" fillId="0" borderId="6" xfId="0" applyFont="1" applyFill="1" applyBorder="1" applyAlignment="1">
      <alignment horizontal="right" vertical="center" textRotation="180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83" fontId="2" fillId="0" borderId="11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3" xfId="0" applyFont="1" applyFill="1" applyBorder="1" applyAlignment="1" quotePrefix="1">
      <alignment horizontal="distributed" vertical="center"/>
    </xf>
    <xf numFmtId="183" fontId="2" fillId="0" borderId="11" xfId="0" applyNumberFormat="1" applyFont="1" applyFill="1" applyBorder="1" applyAlignment="1">
      <alignment/>
    </xf>
    <xf numFmtId="183" fontId="2" fillId="0" borderId="3" xfId="0" applyNumberFormat="1" applyFont="1" applyFill="1" applyBorder="1" applyAlignment="1">
      <alignment/>
    </xf>
    <xf numFmtId="183" fontId="2" fillId="0" borderId="13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183" fontId="2" fillId="0" borderId="2" xfId="0" applyNumberFormat="1" applyFont="1" applyFill="1" applyBorder="1" applyAlignment="1">
      <alignment/>
    </xf>
    <xf numFmtId="183" fontId="2" fillId="0" borderId="3" xfId="0" applyNumberFormat="1" applyFont="1" applyFill="1" applyBorder="1" applyAlignment="1">
      <alignment horizontal="right"/>
    </xf>
    <xf numFmtId="183" fontId="2" fillId="0" borderId="9" xfId="0" applyNumberFormat="1" applyFont="1" applyFill="1" applyBorder="1" applyAlignment="1">
      <alignment/>
    </xf>
    <xf numFmtId="184" fontId="2" fillId="0" borderId="11" xfId="0" applyNumberFormat="1" applyFont="1" applyFill="1" applyBorder="1" applyAlignment="1">
      <alignment/>
    </xf>
    <xf numFmtId="184" fontId="2" fillId="0" borderId="3" xfId="0" applyNumberFormat="1" applyFont="1" applyFill="1" applyBorder="1" applyAlignment="1">
      <alignment/>
    </xf>
    <xf numFmtId="184" fontId="2" fillId="0" borderId="13" xfId="0" applyNumberFormat="1" applyFont="1" applyFill="1" applyBorder="1" applyAlignment="1">
      <alignment/>
    </xf>
    <xf numFmtId="184" fontId="2" fillId="0" borderId="3" xfId="0" applyNumberFormat="1" applyFont="1" applyFill="1" applyBorder="1" applyAlignment="1">
      <alignment horizontal="right"/>
    </xf>
    <xf numFmtId="184" fontId="2" fillId="0" borderId="9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18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83" fontId="2" fillId="0" borderId="15" xfId="0" applyNumberFormat="1" applyFont="1" applyFill="1" applyBorder="1" applyAlignment="1">
      <alignment/>
    </xf>
    <xf numFmtId="183" fontId="2" fillId="0" borderId="16" xfId="0" applyNumberFormat="1" applyFont="1" applyFill="1" applyBorder="1" applyAlignment="1">
      <alignment/>
    </xf>
    <xf numFmtId="187" fontId="9" fillId="0" borderId="0" xfId="0" applyNumberFormat="1" applyFont="1" applyAlignment="1">
      <alignment horizontal="center" vertical="center"/>
    </xf>
    <xf numFmtId="187" fontId="8" fillId="0" borderId="0" xfId="0" applyNumberFormat="1" applyFont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83" fontId="2" fillId="0" borderId="11" xfId="0" applyNumberFormat="1" applyFont="1" applyFill="1" applyBorder="1" applyAlignment="1">
      <alignment horizontal="right"/>
    </xf>
    <xf numFmtId="183" fontId="2" fillId="0" borderId="13" xfId="0" applyNumberFormat="1" applyFont="1" applyFill="1" applyBorder="1" applyAlignment="1">
      <alignment horizontal="right"/>
    </xf>
    <xf numFmtId="183" fontId="3" fillId="0" borderId="3" xfId="0" applyNumberFormat="1" applyFont="1" applyFill="1" applyBorder="1" applyAlignment="1">
      <alignment vertical="center"/>
    </xf>
    <xf numFmtId="183" fontId="3" fillId="0" borderId="3" xfId="0" applyNumberFormat="1" applyFont="1" applyFill="1" applyBorder="1" applyAlignment="1">
      <alignment horizontal="right" vertical="center"/>
    </xf>
    <xf numFmtId="184" fontId="3" fillId="0" borderId="3" xfId="0" applyNumberFormat="1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vertical="center"/>
    </xf>
    <xf numFmtId="183" fontId="3" fillId="0" borderId="9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184" fontId="3" fillId="0" borderId="3" xfId="0" applyNumberFormat="1" applyFont="1" applyFill="1" applyBorder="1" applyAlignment="1">
      <alignment horizontal="right" vertical="center"/>
    </xf>
    <xf numFmtId="184" fontId="3" fillId="0" borderId="3" xfId="0" applyNumberFormat="1" applyFont="1" applyFill="1" applyBorder="1" applyAlignment="1">
      <alignment horizontal="center" vertical="center"/>
    </xf>
    <xf numFmtId="184" fontId="3" fillId="0" borderId="11" xfId="0" applyNumberFormat="1" applyFont="1" applyFill="1" applyBorder="1" applyAlignment="1">
      <alignment vertical="center"/>
    </xf>
    <xf numFmtId="180" fontId="3" fillId="0" borderId="3" xfId="0" applyNumberFormat="1" applyFont="1" applyFill="1" applyBorder="1" applyAlignment="1">
      <alignment horizontal="right" vertical="center"/>
    </xf>
    <xf numFmtId="180" fontId="3" fillId="0" borderId="9" xfId="0" applyNumberFormat="1" applyFont="1" applyFill="1" applyBorder="1" applyAlignment="1">
      <alignment horizontal="right" vertical="center"/>
    </xf>
    <xf numFmtId="183" fontId="3" fillId="0" borderId="9" xfId="0" applyNumberFormat="1" applyFont="1" applyFill="1" applyBorder="1" applyAlignment="1">
      <alignment horizontal="right" vertical="center"/>
    </xf>
    <xf numFmtId="184" fontId="3" fillId="0" borderId="9" xfId="0" applyNumberFormat="1" applyFont="1" applyFill="1" applyBorder="1" applyAlignment="1">
      <alignment horizontal="right" vertical="center"/>
    </xf>
    <xf numFmtId="184" fontId="3" fillId="0" borderId="1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/>
    </xf>
    <xf numFmtId="0" fontId="11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8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0" fillId="2" borderId="29" xfId="0" applyFill="1" applyBorder="1" applyAlignment="1">
      <alignment horizontal="right" wrapText="1"/>
    </xf>
    <xf numFmtId="0" fontId="0" fillId="2" borderId="30" xfId="0" applyFill="1" applyBorder="1" applyAlignment="1">
      <alignment horizontal="right"/>
    </xf>
    <xf numFmtId="41" fontId="0" fillId="2" borderId="13" xfId="0" applyNumberFormat="1" applyFill="1" applyBorder="1" applyAlignment="1">
      <alignment horizontal="center" vertical="center"/>
    </xf>
    <xf numFmtId="41" fontId="0" fillId="2" borderId="31" xfId="0" applyNumberFormat="1" applyFill="1" applyBorder="1" applyAlignment="1">
      <alignment horizontal="center" vertical="center"/>
    </xf>
    <xf numFmtId="41" fontId="13" fillId="2" borderId="9" xfId="0" applyNumberFormat="1" applyFont="1" applyFill="1" applyBorder="1" applyAlignment="1">
      <alignment horizontal="right" vertical="center"/>
    </xf>
    <xf numFmtId="41" fontId="13" fillId="2" borderId="32" xfId="0" applyNumberFormat="1" applyFont="1" applyFill="1" applyBorder="1" applyAlignment="1">
      <alignment horizontal="right" vertical="center"/>
    </xf>
    <xf numFmtId="41" fontId="13" fillId="2" borderId="9" xfId="0" applyNumberFormat="1" applyFont="1" applyFill="1" applyBorder="1" applyAlignment="1">
      <alignment horizontal="center" vertical="center"/>
    </xf>
    <xf numFmtId="41" fontId="13" fillId="2" borderId="33" xfId="0" applyNumberFormat="1" applyFont="1" applyFill="1" applyBorder="1" applyAlignment="1">
      <alignment horizontal="center" vertical="center"/>
    </xf>
    <xf numFmtId="41" fontId="0" fillId="2" borderId="9" xfId="0" applyNumberFormat="1" applyFont="1" applyFill="1" applyBorder="1" applyAlignment="1">
      <alignment horizontal="right" vertical="center"/>
    </xf>
    <xf numFmtId="41" fontId="0" fillId="2" borderId="9" xfId="0" applyNumberFormat="1" applyFill="1" applyBorder="1" applyAlignment="1">
      <alignment horizontal="center" vertical="center"/>
    </xf>
    <xf numFmtId="41" fontId="0" fillId="2" borderId="33" xfId="0" applyNumberFormat="1" applyFill="1" applyBorder="1" applyAlignment="1">
      <alignment horizontal="center" vertical="center"/>
    </xf>
    <xf numFmtId="41" fontId="0" fillId="2" borderId="0" xfId="0" applyNumberFormat="1" applyFont="1" applyFill="1" applyBorder="1" applyAlignment="1">
      <alignment/>
    </xf>
    <xf numFmtId="41" fontId="0" fillId="2" borderId="34" xfId="0" applyNumberFormat="1" applyFont="1" applyFill="1" applyBorder="1" applyAlignment="1">
      <alignment horizontal="right" vertical="center"/>
    </xf>
    <xf numFmtId="41" fontId="0" fillId="2" borderId="34" xfId="0" applyNumberFormat="1" applyFill="1" applyBorder="1" applyAlignment="1">
      <alignment horizontal="center" vertical="center"/>
    </xf>
    <xf numFmtId="41" fontId="0" fillId="2" borderId="35" xfId="0" applyNumberFormat="1" applyFill="1" applyBorder="1" applyAlignment="1">
      <alignment horizontal="center" vertical="center"/>
    </xf>
    <xf numFmtId="41" fontId="0" fillId="2" borderId="0" xfId="0" applyNumberFormat="1" applyFont="1" applyFill="1" applyBorder="1" applyAlignment="1">
      <alignment horizontal="right" vertical="center"/>
    </xf>
    <xf numFmtId="41" fontId="0" fillId="2" borderId="0" xfId="0" applyNumberForma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13" fillId="2" borderId="34" xfId="0" applyNumberFormat="1" applyFont="1" applyFill="1" applyBorder="1" applyAlignment="1">
      <alignment horizontal="right" vertical="center"/>
    </xf>
    <xf numFmtId="41" fontId="13" fillId="2" borderId="36" xfId="0" applyNumberFormat="1" applyFont="1" applyFill="1" applyBorder="1" applyAlignment="1">
      <alignment horizontal="right" vertical="center"/>
    </xf>
    <xf numFmtId="41" fontId="13" fillId="2" borderId="34" xfId="0" applyNumberFormat="1" applyFont="1" applyFill="1" applyBorder="1" applyAlignment="1">
      <alignment horizontal="center" vertical="center"/>
    </xf>
    <xf numFmtId="41" fontId="13" fillId="2" borderId="35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2" fillId="0" borderId="3" xfId="0" applyFont="1" applyFill="1" applyBorder="1" applyAlignment="1">
      <alignment horizontal="left"/>
    </xf>
    <xf numFmtId="180" fontId="2" fillId="0" borderId="16" xfId="0" applyNumberFormat="1" applyFont="1" applyFill="1" applyBorder="1" applyAlignment="1">
      <alignment horizontal="center"/>
    </xf>
    <xf numFmtId="183" fontId="2" fillId="0" borderId="2" xfId="0" applyNumberFormat="1" applyFont="1" applyFill="1" applyBorder="1" applyAlignment="1">
      <alignment horizontal="center"/>
    </xf>
    <xf numFmtId="183" fontId="2" fillId="0" borderId="3" xfId="0" applyNumberFormat="1" applyFont="1" applyFill="1" applyBorder="1" applyAlignment="1">
      <alignment horizontal="center"/>
    </xf>
    <xf numFmtId="183" fontId="3" fillId="3" borderId="9" xfId="0" applyNumberFormat="1" applyFont="1" applyFill="1" applyBorder="1" applyAlignment="1">
      <alignment vertical="center"/>
    </xf>
    <xf numFmtId="184" fontId="3" fillId="3" borderId="9" xfId="0" applyNumberFormat="1" applyFont="1" applyFill="1" applyBorder="1" applyAlignment="1">
      <alignment vertical="center"/>
    </xf>
    <xf numFmtId="184" fontId="3" fillId="3" borderId="3" xfId="0" applyNumberFormat="1" applyFont="1" applyFill="1" applyBorder="1" applyAlignment="1">
      <alignment vertical="center"/>
    </xf>
    <xf numFmtId="41" fontId="13" fillId="2" borderId="37" xfId="0" applyNumberFormat="1" applyFont="1" applyFill="1" applyBorder="1" applyAlignment="1">
      <alignment horizontal="right" vertical="center"/>
    </xf>
    <xf numFmtId="41" fontId="13" fillId="2" borderId="11" xfId="0" applyNumberFormat="1" applyFont="1" applyFill="1" applyBorder="1" applyAlignment="1">
      <alignment horizontal="right" vertical="center"/>
    </xf>
    <xf numFmtId="41" fontId="13" fillId="2" borderId="38" xfId="0" applyNumberFormat="1" applyFont="1" applyFill="1" applyBorder="1" applyAlignment="1">
      <alignment horizontal="right" vertical="center"/>
    </xf>
    <xf numFmtId="41" fontId="13" fillId="2" borderId="39" xfId="0" applyNumberFormat="1" applyFont="1" applyFill="1" applyBorder="1" applyAlignment="1">
      <alignment horizontal="right" vertical="center"/>
    </xf>
    <xf numFmtId="0" fontId="13" fillId="2" borderId="6" xfId="0" applyFont="1" applyFill="1" applyBorder="1" applyAlignment="1">
      <alignment vertical="center" textRotation="255" shrinkToFit="1"/>
    </xf>
    <xf numFmtId="41" fontId="13" fillId="2" borderId="40" xfId="0" applyNumberFormat="1" applyFont="1" applyFill="1" applyBorder="1" applyAlignment="1">
      <alignment horizontal="right" vertical="center"/>
    </xf>
    <xf numFmtId="41" fontId="13" fillId="2" borderId="41" xfId="0" applyNumberFormat="1" applyFont="1" applyFill="1" applyBorder="1" applyAlignment="1">
      <alignment horizontal="right" vertical="center"/>
    </xf>
    <xf numFmtId="41" fontId="13" fillId="2" borderId="40" xfId="0" applyNumberFormat="1" applyFont="1" applyFill="1" applyBorder="1" applyAlignment="1">
      <alignment horizontal="center" vertical="center"/>
    </xf>
    <xf numFmtId="41" fontId="13" fillId="2" borderId="42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6" xfId="0" applyFill="1" applyBorder="1" applyAlignment="1">
      <alignment horizontal="right"/>
    </xf>
    <xf numFmtId="180" fontId="2" fillId="0" borderId="3" xfId="0" applyNumberFormat="1" applyFont="1" applyFill="1" applyBorder="1" applyAlignment="1">
      <alignment horizontal="center"/>
    </xf>
    <xf numFmtId="41" fontId="0" fillId="2" borderId="40" xfId="0" applyNumberFormat="1" applyFont="1" applyFill="1" applyBorder="1" applyAlignment="1">
      <alignment horizontal="right" vertical="center"/>
    </xf>
    <xf numFmtId="41" fontId="0" fillId="2" borderId="9" xfId="0" applyNumberFormat="1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/>
    </xf>
    <xf numFmtId="183" fontId="3" fillId="0" borderId="3" xfId="0" applyNumberFormat="1" applyFont="1" applyFill="1" applyBorder="1" applyAlignment="1">
      <alignment/>
    </xf>
    <xf numFmtId="184" fontId="2" fillId="0" borderId="3" xfId="0" applyNumberFormat="1" applyFont="1" applyFill="1" applyBorder="1" applyAlignment="1">
      <alignment horizontal="center"/>
    </xf>
    <xf numFmtId="183" fontId="3" fillId="0" borderId="9" xfId="0" applyNumberFormat="1" applyFont="1" applyFill="1" applyBorder="1" applyAlignment="1">
      <alignment/>
    </xf>
    <xf numFmtId="183" fontId="3" fillId="0" borderId="13" xfId="0" applyNumberFormat="1" applyFont="1" applyFill="1" applyBorder="1" applyAlignment="1">
      <alignment/>
    </xf>
    <xf numFmtId="183" fontId="2" fillId="0" borderId="9" xfId="0" applyNumberFormat="1" applyFont="1" applyFill="1" applyBorder="1" applyAlignment="1">
      <alignment horizontal="right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0" fontId="13" fillId="2" borderId="4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 wrapText="1" shrinkToFit="1"/>
    </xf>
    <xf numFmtId="0" fontId="14" fillId="4" borderId="6" xfId="0" applyNumberFormat="1" applyFont="1" applyFill="1" applyBorder="1" applyAlignment="1">
      <alignment horizontal="center" vertical="center" wrapText="1" shrinkToFit="1"/>
    </xf>
    <xf numFmtId="0" fontId="14" fillId="4" borderId="7" xfId="0" applyNumberFormat="1" applyFont="1" applyFill="1" applyBorder="1" applyAlignment="1">
      <alignment horizontal="center" vertical="center" wrapText="1" shrinkToFit="1"/>
    </xf>
    <xf numFmtId="0" fontId="12" fillId="2" borderId="1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1" fontId="0" fillId="2" borderId="11" xfId="0" applyNumberFormat="1" applyFill="1" applyBorder="1" applyAlignment="1">
      <alignment horizontal="center" vertical="center"/>
    </xf>
    <xf numFmtId="41" fontId="0" fillId="2" borderId="13" xfId="0" applyNumberFormat="1" applyFill="1" applyBorder="1" applyAlignment="1">
      <alignment horizontal="center" vertical="center"/>
    </xf>
    <xf numFmtId="41" fontId="0" fillId="2" borderId="45" xfId="0" applyNumberFormat="1" applyFill="1" applyBorder="1" applyAlignment="1">
      <alignment horizontal="center" vertical="center"/>
    </xf>
    <xf numFmtId="41" fontId="0" fillId="2" borderId="31" xfId="0" applyNumberFormat="1" applyFill="1" applyBorder="1" applyAlignment="1">
      <alignment horizontal="center" vertical="center"/>
    </xf>
    <xf numFmtId="41" fontId="0" fillId="2" borderId="11" xfId="0" applyNumberFormat="1" applyFont="1" applyFill="1" applyBorder="1" applyAlignment="1">
      <alignment horizontal="center" vertical="center"/>
    </xf>
    <xf numFmtId="41" fontId="0" fillId="2" borderId="1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 shrinkToFit="1"/>
    </xf>
    <xf numFmtId="0" fontId="13" fillId="2" borderId="47" xfId="0" applyFont="1" applyFill="1" applyBorder="1" applyAlignment="1">
      <alignment horizontal="center" vertical="center" shrinkToFit="1"/>
    </xf>
    <xf numFmtId="0" fontId="13" fillId="2" borderId="48" xfId="0" applyFont="1" applyFill="1" applyBorder="1" applyAlignment="1">
      <alignment horizontal="center" vertical="center" shrinkToFit="1"/>
    </xf>
    <xf numFmtId="0" fontId="13" fillId="2" borderId="49" xfId="0" applyFont="1" applyFill="1" applyBorder="1" applyAlignment="1">
      <alignment horizontal="center" vertical="center" shrinkToFit="1"/>
    </xf>
    <xf numFmtId="0" fontId="13" fillId="2" borderId="43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2" borderId="51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center" vertical="center" textRotation="255"/>
    </xf>
    <xf numFmtId="0" fontId="13" fillId="4" borderId="58" xfId="0" applyFont="1" applyFill="1" applyBorder="1" applyAlignment="1">
      <alignment horizontal="center" vertical="center" textRotation="255"/>
    </xf>
    <xf numFmtId="0" fontId="13" fillId="4" borderId="59" xfId="0" applyFont="1" applyFill="1" applyBorder="1" applyAlignment="1">
      <alignment horizontal="center" vertical="center" textRotation="255"/>
    </xf>
    <xf numFmtId="0" fontId="13" fillId="2" borderId="60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 shrinkToFit="1"/>
    </xf>
    <xf numFmtId="0" fontId="13" fillId="2" borderId="63" xfId="0" applyFont="1" applyFill="1" applyBorder="1" applyAlignment="1">
      <alignment horizontal="center" vertical="center" shrinkToFit="1"/>
    </xf>
    <xf numFmtId="0" fontId="13" fillId="2" borderId="69" xfId="0" applyFont="1" applyFill="1" applyBorder="1" applyAlignment="1">
      <alignment horizontal="center" vertical="center" shrinkToFit="1"/>
    </xf>
    <xf numFmtId="0" fontId="13" fillId="2" borderId="64" xfId="0" applyFont="1" applyFill="1" applyBorder="1" applyAlignment="1">
      <alignment horizontal="center" vertical="center" shrinkToFit="1"/>
    </xf>
    <xf numFmtId="0" fontId="13" fillId="2" borderId="70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4" borderId="72" xfId="0" applyFont="1" applyFill="1" applyBorder="1" applyAlignment="1">
      <alignment horizontal="center" vertical="center" textRotation="255"/>
    </xf>
    <xf numFmtId="0" fontId="12" fillId="4" borderId="73" xfId="0" applyFont="1" applyFill="1" applyBorder="1" applyAlignment="1">
      <alignment horizontal="center" vertical="center" textRotation="255"/>
    </xf>
    <xf numFmtId="0" fontId="12" fillId="4" borderId="74" xfId="0" applyFont="1" applyFill="1" applyBorder="1" applyAlignment="1">
      <alignment horizontal="center" vertical="center" textRotation="255"/>
    </xf>
    <xf numFmtId="0" fontId="13" fillId="2" borderId="75" xfId="0" applyFont="1" applyFill="1" applyBorder="1" applyAlignment="1">
      <alignment horizontal="center" vertical="center" textRotation="255" shrinkToFit="1"/>
    </xf>
    <xf numFmtId="0" fontId="13" fillId="2" borderId="76" xfId="0" applyFont="1" applyFill="1" applyBorder="1" applyAlignment="1">
      <alignment horizontal="center" vertical="center" textRotation="255" shrinkToFit="1"/>
    </xf>
    <xf numFmtId="0" fontId="13" fillId="2" borderId="75" xfId="0" applyFont="1" applyFill="1" applyBorder="1" applyAlignment="1">
      <alignment horizontal="center" vertical="center"/>
    </xf>
    <xf numFmtId="0" fontId="13" fillId="2" borderId="77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 textRotation="180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 textRotation="180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76</xdr:row>
      <xdr:rowOff>133350</xdr:rowOff>
    </xdr:from>
    <xdr:to>
      <xdr:col>10</xdr:col>
      <xdr:colOff>419100</xdr:colOff>
      <xdr:row>85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4667250" y="16954500"/>
          <a:ext cx="3305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税政→交付税→本算定検収→20算定から必要なデータをコピーした。(20算定作業用参照）
作成にあたっては、交付税担当者に確認したほうが早い。
・合併団体は算定替えの数値(調整額注意)
・H19年度は調整額戻し、再算定がないため当初決定額のみとなる。
・臨財債振り替え後の数値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75" zoomScaleSheetLayoutView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" sqref="B2"/>
    </sheetView>
  </sheetViews>
  <sheetFormatPr defaultColWidth="9.00390625" defaultRowHeight="13.5" customHeight="1"/>
  <cols>
    <col min="1" max="1" width="2.125" style="20" customWidth="1"/>
    <col min="2" max="2" width="12.00390625" style="20" customWidth="1"/>
    <col min="3" max="11" width="10.625" style="20" customWidth="1"/>
    <col min="12" max="12" width="10.625" style="20" hidden="1" customWidth="1"/>
    <col min="13" max="13" width="10.625" style="20" customWidth="1"/>
    <col min="14" max="14" width="12.625" style="20" customWidth="1"/>
    <col min="15" max="15" width="10.625" style="20" customWidth="1"/>
    <col min="16" max="16384" width="9.00390625" style="20" customWidth="1"/>
  </cols>
  <sheetData>
    <row r="1" ht="24" customHeight="1">
      <c r="A1" s="19" t="s">
        <v>152</v>
      </c>
    </row>
    <row r="2" spans="1:9" ht="13.5" customHeight="1">
      <c r="A2" s="21"/>
      <c r="I2" s="64"/>
    </row>
    <row r="3" spans="10:15" ht="12">
      <c r="J3" s="22" t="s">
        <v>125</v>
      </c>
      <c r="K3" s="65">
        <v>0.00171024</v>
      </c>
      <c r="N3" s="171" t="s">
        <v>128</v>
      </c>
      <c r="O3" s="171"/>
    </row>
    <row r="4" spans="1:15" ht="12">
      <c r="A4" s="23"/>
      <c r="B4" s="24"/>
      <c r="C4" s="168" t="s">
        <v>118</v>
      </c>
      <c r="D4" s="169"/>
      <c r="E4" s="170"/>
      <c r="F4" s="168" t="s">
        <v>120</v>
      </c>
      <c r="G4" s="169"/>
      <c r="H4" s="170"/>
      <c r="I4" s="17" t="s">
        <v>64</v>
      </c>
      <c r="J4" s="42" t="s">
        <v>63</v>
      </c>
      <c r="K4" s="42" t="s">
        <v>153</v>
      </c>
      <c r="L4" s="42" t="s">
        <v>153</v>
      </c>
      <c r="M4" s="42" t="s">
        <v>142</v>
      </c>
      <c r="N4" s="174" t="s">
        <v>154</v>
      </c>
      <c r="O4" s="170"/>
    </row>
    <row r="5" spans="1:15" ht="13.5" customHeight="1">
      <c r="A5" s="26"/>
      <c r="B5" s="27" t="s">
        <v>60</v>
      </c>
      <c r="C5" s="25" t="s">
        <v>76</v>
      </c>
      <c r="D5" s="28" t="s">
        <v>59</v>
      </c>
      <c r="E5" s="28" t="s">
        <v>76</v>
      </c>
      <c r="F5" s="28" t="s">
        <v>76</v>
      </c>
      <c r="G5" s="28" t="s">
        <v>59</v>
      </c>
      <c r="H5" s="28" t="s">
        <v>76</v>
      </c>
      <c r="I5" s="18" t="s">
        <v>2</v>
      </c>
      <c r="J5" s="41" t="s">
        <v>3</v>
      </c>
      <c r="K5" s="43" t="s">
        <v>124</v>
      </c>
      <c r="L5" s="43" t="s">
        <v>124</v>
      </c>
      <c r="M5" s="43" t="s">
        <v>124</v>
      </c>
      <c r="N5" s="17" t="s">
        <v>61</v>
      </c>
      <c r="O5" s="17" t="s">
        <v>62</v>
      </c>
    </row>
    <row r="6" spans="1:15" ht="13.5" customHeight="1">
      <c r="A6" s="175" t="s">
        <v>0</v>
      </c>
      <c r="B6" s="176"/>
      <c r="C6" s="41" t="s">
        <v>119</v>
      </c>
      <c r="D6" s="41" t="s">
        <v>1</v>
      </c>
      <c r="E6" s="41" t="s">
        <v>113</v>
      </c>
      <c r="F6" s="41" t="s">
        <v>119</v>
      </c>
      <c r="G6" s="41" t="s">
        <v>1</v>
      </c>
      <c r="H6" s="41" t="s">
        <v>113</v>
      </c>
      <c r="I6" s="18" t="s">
        <v>65</v>
      </c>
      <c r="J6" s="18" t="s">
        <v>66</v>
      </c>
      <c r="K6" s="41" t="s">
        <v>131</v>
      </c>
      <c r="L6" s="41" t="s">
        <v>133</v>
      </c>
      <c r="M6" s="41" t="s">
        <v>133</v>
      </c>
      <c r="N6" s="29"/>
      <c r="O6" s="30" t="s">
        <v>67</v>
      </c>
    </row>
    <row r="7" spans="1:15" ht="13.5" customHeight="1">
      <c r="A7" s="26"/>
      <c r="B7" s="27"/>
      <c r="C7" s="18"/>
      <c r="D7" s="18"/>
      <c r="E7" s="18"/>
      <c r="F7" s="18"/>
      <c r="G7" s="18"/>
      <c r="H7" s="18"/>
      <c r="I7" s="18"/>
      <c r="J7" s="31" t="s">
        <v>116</v>
      </c>
      <c r="K7" s="18" t="s">
        <v>68</v>
      </c>
      <c r="L7" s="18"/>
      <c r="M7" s="18"/>
      <c r="N7" s="32" t="s">
        <v>158</v>
      </c>
      <c r="O7" s="32" t="s">
        <v>225</v>
      </c>
    </row>
    <row r="8" spans="1:15" ht="13.5" customHeight="1">
      <c r="A8" s="33"/>
      <c r="B8" s="34"/>
      <c r="C8" s="35"/>
      <c r="D8" s="35"/>
      <c r="E8" s="35" t="s">
        <v>69</v>
      </c>
      <c r="F8" s="35"/>
      <c r="G8" s="35"/>
      <c r="H8" s="35" t="s">
        <v>70</v>
      </c>
      <c r="I8" s="35" t="s">
        <v>71</v>
      </c>
      <c r="J8" s="35" t="s">
        <v>72</v>
      </c>
      <c r="K8" s="35" t="s">
        <v>73</v>
      </c>
      <c r="L8" s="35" t="s">
        <v>117</v>
      </c>
      <c r="M8" s="35" t="s">
        <v>156</v>
      </c>
      <c r="N8" s="35" t="s">
        <v>157</v>
      </c>
      <c r="O8" s="35"/>
    </row>
    <row r="9" spans="1:15" ht="18" customHeight="1">
      <c r="A9" s="23" t="s">
        <v>58</v>
      </c>
      <c r="B9" s="36"/>
      <c r="C9" s="37"/>
      <c r="D9" s="40"/>
      <c r="E9" s="37"/>
      <c r="F9" s="38"/>
      <c r="G9" s="40"/>
      <c r="H9" s="37"/>
      <c r="I9" s="37"/>
      <c r="J9" s="37"/>
      <c r="K9" s="37"/>
      <c r="L9" s="37"/>
      <c r="M9" s="37"/>
      <c r="N9" s="37"/>
      <c r="O9" s="37"/>
    </row>
    <row r="10" spans="1:15" ht="18" customHeight="1">
      <c r="A10" s="26"/>
      <c r="B10" s="39" t="s">
        <v>4</v>
      </c>
      <c r="C10" s="69">
        <v>41886993</v>
      </c>
      <c r="D10" s="70">
        <v>3473</v>
      </c>
      <c r="E10" s="69">
        <f>C10+D10</f>
        <v>41890466</v>
      </c>
      <c r="F10" s="69">
        <v>33368581</v>
      </c>
      <c r="G10" s="70">
        <v>-13874</v>
      </c>
      <c r="H10" s="69">
        <f>F10+G10</f>
        <v>33354707</v>
      </c>
      <c r="I10" s="69">
        <f>E10-H10</f>
        <v>8535759</v>
      </c>
      <c r="J10" s="69">
        <f>ROUND(E10*$K$3,0)</f>
        <v>71643</v>
      </c>
      <c r="K10" s="69">
        <f>I10-J10</f>
        <v>8464116</v>
      </c>
      <c r="L10" s="69"/>
      <c r="M10" s="69">
        <v>9138393</v>
      </c>
      <c r="N10" s="69">
        <f>K10-M10</f>
        <v>-674277</v>
      </c>
      <c r="O10" s="71">
        <f>ROUND(N10/M10*100,1)</f>
        <v>-7.4</v>
      </c>
    </row>
    <row r="11" spans="1:15" ht="18" customHeight="1">
      <c r="A11" s="26"/>
      <c r="B11" s="39" t="s">
        <v>5</v>
      </c>
      <c r="C11" s="69">
        <v>22361501</v>
      </c>
      <c r="D11" s="69">
        <v>25</v>
      </c>
      <c r="E11" s="69">
        <f aca="true" t="shared" si="0" ref="E11:E22">C11+D11</f>
        <v>22361526</v>
      </c>
      <c r="F11" s="69">
        <v>14708547</v>
      </c>
      <c r="G11" s="69">
        <v>0</v>
      </c>
      <c r="H11" s="69">
        <f aca="true" t="shared" si="1" ref="H11:H22">F11+G11</f>
        <v>14708547</v>
      </c>
      <c r="I11" s="69">
        <f aca="true" t="shared" si="2" ref="I11:I22">E11-H11</f>
        <v>7652979</v>
      </c>
      <c r="J11" s="69">
        <v>38244</v>
      </c>
      <c r="K11" s="69">
        <f aca="true" t="shared" si="3" ref="K11:K22">I11-J11</f>
        <v>7614735</v>
      </c>
      <c r="L11" s="69"/>
      <c r="M11" s="69">
        <v>8394280</v>
      </c>
      <c r="N11" s="69">
        <f aca="true" t="shared" si="4" ref="N11:N22">K11-M11</f>
        <v>-779545</v>
      </c>
      <c r="O11" s="71">
        <f aca="true" t="shared" si="5" ref="O11:O22">ROUND(N11/M11*100,1)</f>
        <v>-9.3</v>
      </c>
    </row>
    <row r="12" spans="1:15" ht="18" customHeight="1">
      <c r="A12" s="26"/>
      <c r="B12" s="39" t="s">
        <v>6</v>
      </c>
      <c r="C12" s="69">
        <v>51539794</v>
      </c>
      <c r="D12" s="70">
        <v>-8146</v>
      </c>
      <c r="E12" s="69">
        <f t="shared" si="0"/>
        <v>51531648</v>
      </c>
      <c r="F12" s="69">
        <v>40889253</v>
      </c>
      <c r="G12" s="70">
        <v>-6888</v>
      </c>
      <c r="H12" s="69">
        <f t="shared" si="1"/>
        <v>40882365</v>
      </c>
      <c r="I12" s="69">
        <f t="shared" si="2"/>
        <v>10649283</v>
      </c>
      <c r="J12" s="69">
        <f>ROUND(E12*$K$3,0)</f>
        <v>88131</v>
      </c>
      <c r="K12" s="69">
        <f t="shared" si="3"/>
        <v>10561152</v>
      </c>
      <c r="L12" s="69"/>
      <c r="M12" s="69">
        <v>11430548</v>
      </c>
      <c r="N12" s="69">
        <f t="shared" si="4"/>
        <v>-869396</v>
      </c>
      <c r="O12" s="71">
        <f t="shared" si="5"/>
        <v>-7.6</v>
      </c>
    </row>
    <row r="13" spans="1:15" ht="18" customHeight="1">
      <c r="A13" s="26"/>
      <c r="B13" s="39" t="s">
        <v>7</v>
      </c>
      <c r="C13" s="69">
        <v>56787267</v>
      </c>
      <c r="D13" s="70">
        <v>7901</v>
      </c>
      <c r="E13" s="69">
        <f t="shared" si="0"/>
        <v>56795168</v>
      </c>
      <c r="F13" s="69">
        <v>40543785</v>
      </c>
      <c r="G13" s="70">
        <v>-10361</v>
      </c>
      <c r="H13" s="69">
        <f t="shared" si="1"/>
        <v>40533424</v>
      </c>
      <c r="I13" s="69">
        <f t="shared" si="2"/>
        <v>16261744</v>
      </c>
      <c r="J13" s="69">
        <f>ROUND(E13*$K$3,0)</f>
        <v>97133</v>
      </c>
      <c r="K13" s="69">
        <f t="shared" si="3"/>
        <v>16164611</v>
      </c>
      <c r="L13" s="69"/>
      <c r="M13" s="69">
        <v>16960716</v>
      </c>
      <c r="N13" s="69">
        <f t="shared" si="4"/>
        <v>-796105</v>
      </c>
      <c r="O13" s="71">
        <f t="shared" si="5"/>
        <v>-4.7</v>
      </c>
    </row>
    <row r="14" spans="1:15" ht="18" customHeight="1">
      <c r="A14" s="26"/>
      <c r="B14" s="39" t="s">
        <v>8</v>
      </c>
      <c r="C14" s="69">
        <v>13618363</v>
      </c>
      <c r="D14" s="70">
        <v>0</v>
      </c>
      <c r="E14" s="69">
        <f t="shared" si="0"/>
        <v>13618363</v>
      </c>
      <c r="F14" s="69">
        <v>7493463</v>
      </c>
      <c r="G14" s="70">
        <v>0</v>
      </c>
      <c r="H14" s="69">
        <f t="shared" si="1"/>
        <v>7493463</v>
      </c>
      <c r="I14" s="69">
        <f t="shared" si="2"/>
        <v>6124900</v>
      </c>
      <c r="J14" s="69">
        <v>23291</v>
      </c>
      <c r="K14" s="69">
        <f t="shared" si="3"/>
        <v>6101609</v>
      </c>
      <c r="L14" s="69"/>
      <c r="M14" s="69">
        <v>6039521</v>
      </c>
      <c r="N14" s="69">
        <f t="shared" si="4"/>
        <v>62088</v>
      </c>
      <c r="O14" s="71">
        <f t="shared" si="5"/>
        <v>1</v>
      </c>
    </row>
    <row r="15" spans="1:15" ht="18" customHeight="1">
      <c r="A15" s="26"/>
      <c r="B15" s="39" t="s">
        <v>9</v>
      </c>
      <c r="C15" s="69">
        <v>14342088</v>
      </c>
      <c r="D15" s="70">
        <v>3047</v>
      </c>
      <c r="E15" s="69">
        <f t="shared" si="0"/>
        <v>14345135</v>
      </c>
      <c r="F15" s="69">
        <v>8229274</v>
      </c>
      <c r="G15" s="70">
        <v>-2957</v>
      </c>
      <c r="H15" s="69">
        <f t="shared" si="1"/>
        <v>8226317</v>
      </c>
      <c r="I15" s="69">
        <f t="shared" si="2"/>
        <v>6118818</v>
      </c>
      <c r="J15" s="69">
        <v>24534</v>
      </c>
      <c r="K15" s="69">
        <f t="shared" si="3"/>
        <v>6094284</v>
      </c>
      <c r="L15" s="69"/>
      <c r="M15" s="69">
        <v>6363050</v>
      </c>
      <c r="N15" s="69">
        <f t="shared" si="4"/>
        <v>-268766</v>
      </c>
      <c r="O15" s="71">
        <f t="shared" si="5"/>
        <v>-4.2</v>
      </c>
    </row>
    <row r="16" spans="1:15" ht="18" customHeight="1">
      <c r="A16" s="26"/>
      <c r="B16" s="39" t="s">
        <v>10</v>
      </c>
      <c r="C16" s="69">
        <v>13502710</v>
      </c>
      <c r="D16" s="70">
        <v>0</v>
      </c>
      <c r="E16" s="69">
        <f t="shared" si="0"/>
        <v>13502710</v>
      </c>
      <c r="F16" s="69">
        <v>4813387</v>
      </c>
      <c r="G16" s="70">
        <v>0</v>
      </c>
      <c r="H16" s="69">
        <f t="shared" si="1"/>
        <v>4813387</v>
      </c>
      <c r="I16" s="69">
        <f t="shared" si="2"/>
        <v>8689323</v>
      </c>
      <c r="J16" s="69">
        <v>23093</v>
      </c>
      <c r="K16" s="69">
        <f t="shared" si="3"/>
        <v>8666230</v>
      </c>
      <c r="L16" s="69"/>
      <c r="M16" s="69">
        <v>8812024</v>
      </c>
      <c r="N16" s="69">
        <f t="shared" si="4"/>
        <v>-145794</v>
      </c>
      <c r="O16" s="71">
        <f t="shared" si="5"/>
        <v>-1.7</v>
      </c>
    </row>
    <row r="17" spans="1:15" ht="18" customHeight="1">
      <c r="A17" s="26"/>
      <c r="B17" s="39" t="s">
        <v>11</v>
      </c>
      <c r="C17" s="69">
        <v>7381983</v>
      </c>
      <c r="D17" s="70">
        <v>-1289</v>
      </c>
      <c r="E17" s="69">
        <f t="shared" si="0"/>
        <v>7380694</v>
      </c>
      <c r="F17" s="69">
        <v>4105355</v>
      </c>
      <c r="G17" s="70">
        <v>16508</v>
      </c>
      <c r="H17" s="69">
        <f t="shared" si="1"/>
        <v>4121863</v>
      </c>
      <c r="I17" s="69">
        <f t="shared" si="2"/>
        <v>3258831</v>
      </c>
      <c r="J17" s="69">
        <f>ROUND(E17*$K$3,0)</f>
        <v>12623</v>
      </c>
      <c r="K17" s="69">
        <f t="shared" si="3"/>
        <v>3246208</v>
      </c>
      <c r="L17" s="69"/>
      <c r="M17" s="69">
        <v>3432556</v>
      </c>
      <c r="N17" s="69">
        <f t="shared" si="4"/>
        <v>-186348</v>
      </c>
      <c r="O17" s="71">
        <f t="shared" si="5"/>
        <v>-5.4</v>
      </c>
    </row>
    <row r="18" spans="1:15" ht="18" customHeight="1">
      <c r="A18" s="26"/>
      <c r="B18" s="39" t="s">
        <v>12</v>
      </c>
      <c r="C18" s="69">
        <v>13997181</v>
      </c>
      <c r="D18" s="70">
        <v>0</v>
      </c>
      <c r="E18" s="69">
        <f t="shared" si="0"/>
        <v>13997181</v>
      </c>
      <c r="F18" s="69">
        <v>6382041</v>
      </c>
      <c r="G18" s="70">
        <v>0</v>
      </c>
      <c r="H18" s="69">
        <f t="shared" si="1"/>
        <v>6382041</v>
      </c>
      <c r="I18" s="69">
        <f t="shared" si="2"/>
        <v>7615140</v>
      </c>
      <c r="J18" s="69">
        <v>23938</v>
      </c>
      <c r="K18" s="69">
        <f t="shared" si="3"/>
        <v>7591202</v>
      </c>
      <c r="L18" s="69"/>
      <c r="M18" s="69">
        <v>7904351</v>
      </c>
      <c r="N18" s="69">
        <f t="shared" si="4"/>
        <v>-313149</v>
      </c>
      <c r="O18" s="71">
        <f t="shared" si="5"/>
        <v>-4</v>
      </c>
    </row>
    <row r="19" spans="1:15" ht="18" customHeight="1">
      <c r="A19" s="26"/>
      <c r="B19" s="39" t="s">
        <v>130</v>
      </c>
      <c r="C19" s="69">
        <v>11637460</v>
      </c>
      <c r="D19" s="69">
        <v>-24837</v>
      </c>
      <c r="E19" s="69">
        <f t="shared" si="0"/>
        <v>11612623</v>
      </c>
      <c r="F19" s="69">
        <v>3490369</v>
      </c>
      <c r="G19" s="69">
        <v>-1010</v>
      </c>
      <c r="H19" s="69">
        <f t="shared" si="1"/>
        <v>3489359</v>
      </c>
      <c r="I19" s="69">
        <f t="shared" si="2"/>
        <v>8123264</v>
      </c>
      <c r="J19" s="69">
        <v>19860</v>
      </c>
      <c r="K19" s="69">
        <f t="shared" si="3"/>
        <v>8103404</v>
      </c>
      <c r="L19" s="69"/>
      <c r="M19" s="69">
        <v>8231239</v>
      </c>
      <c r="N19" s="69">
        <f t="shared" si="4"/>
        <v>-127835</v>
      </c>
      <c r="O19" s="71">
        <f t="shared" si="5"/>
        <v>-1.6</v>
      </c>
    </row>
    <row r="20" spans="1:15" ht="18" customHeight="1">
      <c r="A20" s="26"/>
      <c r="B20" s="39" t="s">
        <v>138</v>
      </c>
      <c r="C20" s="69">
        <v>14346133</v>
      </c>
      <c r="D20" s="69">
        <v>0</v>
      </c>
      <c r="E20" s="69">
        <f t="shared" si="0"/>
        <v>14346133</v>
      </c>
      <c r="F20" s="69">
        <v>8960216</v>
      </c>
      <c r="G20" s="69">
        <v>0</v>
      </c>
      <c r="H20" s="69">
        <f t="shared" si="1"/>
        <v>8960216</v>
      </c>
      <c r="I20" s="69">
        <f t="shared" si="2"/>
        <v>5385917</v>
      </c>
      <c r="J20" s="69">
        <v>24536</v>
      </c>
      <c r="K20" s="69">
        <f t="shared" si="3"/>
        <v>5361381</v>
      </c>
      <c r="L20" s="69"/>
      <c r="M20" s="69">
        <v>5180550</v>
      </c>
      <c r="N20" s="69">
        <f t="shared" si="4"/>
        <v>180831</v>
      </c>
      <c r="O20" s="71">
        <f t="shared" si="5"/>
        <v>3.5</v>
      </c>
    </row>
    <row r="21" spans="1:15" ht="18" customHeight="1">
      <c r="A21" s="26"/>
      <c r="B21" s="39" t="s">
        <v>139</v>
      </c>
      <c r="C21" s="69">
        <v>14305510</v>
      </c>
      <c r="D21" s="69">
        <v>0</v>
      </c>
      <c r="E21" s="69">
        <f t="shared" si="0"/>
        <v>14305510</v>
      </c>
      <c r="F21" s="69">
        <v>5864154</v>
      </c>
      <c r="G21" s="69">
        <v>0</v>
      </c>
      <c r="H21" s="69">
        <f t="shared" si="1"/>
        <v>5864154</v>
      </c>
      <c r="I21" s="69">
        <f t="shared" si="2"/>
        <v>8441356</v>
      </c>
      <c r="J21" s="69">
        <v>24466</v>
      </c>
      <c r="K21" s="69">
        <f t="shared" si="3"/>
        <v>8416890</v>
      </c>
      <c r="L21" s="69"/>
      <c r="M21" s="69">
        <v>8517574</v>
      </c>
      <c r="N21" s="69">
        <f t="shared" si="4"/>
        <v>-100684</v>
      </c>
      <c r="O21" s="71">
        <f t="shared" si="5"/>
        <v>-1.2</v>
      </c>
    </row>
    <row r="22" spans="1:15" ht="18" customHeight="1">
      <c r="A22" s="26"/>
      <c r="B22" s="39" t="s">
        <v>151</v>
      </c>
      <c r="C22" s="72">
        <v>6210925</v>
      </c>
      <c r="D22" s="72">
        <v>-434</v>
      </c>
      <c r="E22" s="69">
        <f t="shared" si="0"/>
        <v>6210491</v>
      </c>
      <c r="F22" s="72">
        <v>4070372</v>
      </c>
      <c r="G22" s="72">
        <v>-7385</v>
      </c>
      <c r="H22" s="69">
        <f t="shared" si="1"/>
        <v>4062987</v>
      </c>
      <c r="I22" s="69">
        <f t="shared" si="2"/>
        <v>2147504</v>
      </c>
      <c r="J22" s="69">
        <v>10621</v>
      </c>
      <c r="K22" s="69">
        <f t="shared" si="3"/>
        <v>2136883</v>
      </c>
      <c r="L22" s="69"/>
      <c r="M22" s="72">
        <v>2084904</v>
      </c>
      <c r="N22" s="69">
        <f t="shared" si="4"/>
        <v>51979</v>
      </c>
      <c r="O22" s="71">
        <f t="shared" si="5"/>
        <v>2.5</v>
      </c>
    </row>
    <row r="23" spans="1:15" ht="18" customHeight="1">
      <c r="A23" s="172" t="s">
        <v>115</v>
      </c>
      <c r="B23" s="173"/>
      <c r="C23" s="132">
        <f>SUM(C10:C22)</f>
        <v>281917908</v>
      </c>
      <c r="D23" s="132">
        <f aca="true" t="shared" si="6" ref="D23:M23">SUM(D10:D22)</f>
        <v>-20260</v>
      </c>
      <c r="E23" s="132">
        <f t="shared" si="6"/>
        <v>281897648</v>
      </c>
      <c r="F23" s="132">
        <f t="shared" si="6"/>
        <v>182918797</v>
      </c>
      <c r="G23" s="132">
        <f t="shared" si="6"/>
        <v>-25967</v>
      </c>
      <c r="H23" s="132">
        <f t="shared" si="6"/>
        <v>182892830</v>
      </c>
      <c r="I23" s="132">
        <f t="shared" si="6"/>
        <v>99004818</v>
      </c>
      <c r="J23" s="132">
        <f>SUM(J10:J22)</f>
        <v>482113</v>
      </c>
      <c r="K23" s="132">
        <f t="shared" si="6"/>
        <v>98522705</v>
      </c>
      <c r="L23" s="132">
        <f t="shared" si="6"/>
        <v>0</v>
      </c>
      <c r="M23" s="132">
        <f t="shared" si="6"/>
        <v>102489706</v>
      </c>
      <c r="N23" s="132">
        <f>SUM(N10:N22)</f>
        <v>-3967001</v>
      </c>
      <c r="O23" s="133">
        <f>ROUND(N23/M23*100,1)</f>
        <v>-3.9</v>
      </c>
    </row>
    <row r="24" spans="1:15" ht="18" customHeight="1">
      <c r="A24" s="26"/>
      <c r="B24" s="39" t="s">
        <v>13</v>
      </c>
      <c r="C24" s="74">
        <v>2669804</v>
      </c>
      <c r="D24" s="70">
        <v>-166</v>
      </c>
      <c r="E24" s="69">
        <f aca="true" t="shared" si="7" ref="E24:E59">C24+D24</f>
        <v>2669638</v>
      </c>
      <c r="F24" s="74">
        <v>1364900</v>
      </c>
      <c r="G24" s="70">
        <v>-522</v>
      </c>
      <c r="H24" s="69">
        <f aca="true" t="shared" si="8" ref="H24:H59">F24+G24</f>
        <v>1364378</v>
      </c>
      <c r="I24" s="69">
        <f aca="true" t="shared" si="9" ref="I24:I50">E24-H24</f>
        <v>1305260</v>
      </c>
      <c r="J24" s="69">
        <f aca="true" t="shared" si="10" ref="J24:J59">ROUND(E24*$K$3,0)</f>
        <v>4566</v>
      </c>
      <c r="K24" s="69">
        <f aca="true" t="shared" si="11" ref="K24:K59">I24-J24</f>
        <v>1300694</v>
      </c>
      <c r="L24" s="69"/>
      <c r="M24" s="74">
        <v>1243790</v>
      </c>
      <c r="N24" s="69">
        <f aca="true" t="shared" si="12" ref="N24:N66">K24-M24</f>
        <v>56904</v>
      </c>
      <c r="O24" s="71">
        <f>ROUND(N24/M24*100,1)</f>
        <v>4.6</v>
      </c>
    </row>
    <row r="25" spans="1:15" ht="18" customHeight="1">
      <c r="A25" s="26"/>
      <c r="B25" s="39" t="s">
        <v>14</v>
      </c>
      <c r="C25" s="69">
        <v>2582052</v>
      </c>
      <c r="D25" s="70">
        <v>251</v>
      </c>
      <c r="E25" s="69">
        <f t="shared" si="7"/>
        <v>2582303</v>
      </c>
      <c r="F25" s="69">
        <v>940512</v>
      </c>
      <c r="G25" s="70">
        <v>0</v>
      </c>
      <c r="H25" s="69">
        <f t="shared" si="8"/>
        <v>940512</v>
      </c>
      <c r="I25" s="69">
        <f t="shared" si="9"/>
        <v>1641791</v>
      </c>
      <c r="J25" s="69">
        <f t="shared" si="10"/>
        <v>4416</v>
      </c>
      <c r="K25" s="69">
        <f t="shared" si="11"/>
        <v>1637375</v>
      </c>
      <c r="L25" s="69"/>
      <c r="M25" s="69">
        <v>1690446</v>
      </c>
      <c r="N25" s="69">
        <f t="shared" si="12"/>
        <v>-53071</v>
      </c>
      <c r="O25" s="71">
        <f aca="true" t="shared" si="13" ref="O25:O66">ROUND(N25/M25*100,1)</f>
        <v>-3.1</v>
      </c>
    </row>
    <row r="26" spans="1:15" ht="18" customHeight="1">
      <c r="A26" s="26"/>
      <c r="B26" s="39" t="s">
        <v>15</v>
      </c>
      <c r="C26" s="69">
        <v>3401740</v>
      </c>
      <c r="D26" s="70">
        <v>0</v>
      </c>
      <c r="E26" s="69">
        <f t="shared" si="7"/>
        <v>3401740</v>
      </c>
      <c r="F26" s="69">
        <v>1323340</v>
      </c>
      <c r="G26" s="70">
        <v>0</v>
      </c>
      <c r="H26" s="69">
        <f t="shared" si="8"/>
        <v>1323340</v>
      </c>
      <c r="I26" s="69">
        <f t="shared" si="9"/>
        <v>2078400</v>
      </c>
      <c r="J26" s="69">
        <f t="shared" si="10"/>
        <v>5818</v>
      </c>
      <c r="K26" s="69">
        <f t="shared" si="11"/>
        <v>2072582</v>
      </c>
      <c r="L26" s="69"/>
      <c r="M26" s="69">
        <v>2073735</v>
      </c>
      <c r="N26" s="69">
        <f t="shared" si="12"/>
        <v>-1153</v>
      </c>
      <c r="O26" s="71">
        <f t="shared" si="13"/>
        <v>-0.1</v>
      </c>
    </row>
    <row r="27" spans="1:15" ht="18" customHeight="1">
      <c r="A27" s="26"/>
      <c r="B27" s="39" t="s">
        <v>16</v>
      </c>
      <c r="C27" s="69">
        <v>1618245</v>
      </c>
      <c r="D27" s="70">
        <v>0</v>
      </c>
      <c r="E27" s="69">
        <f t="shared" si="7"/>
        <v>1618245</v>
      </c>
      <c r="F27" s="69">
        <v>554647</v>
      </c>
      <c r="G27" s="70">
        <v>0</v>
      </c>
      <c r="H27" s="69">
        <f t="shared" si="8"/>
        <v>554647</v>
      </c>
      <c r="I27" s="69">
        <f t="shared" si="9"/>
        <v>1063598</v>
      </c>
      <c r="J27" s="69">
        <f t="shared" si="10"/>
        <v>2768</v>
      </c>
      <c r="K27" s="69">
        <f t="shared" si="11"/>
        <v>1060830</v>
      </c>
      <c r="L27" s="69"/>
      <c r="M27" s="69">
        <v>1092296</v>
      </c>
      <c r="N27" s="69">
        <f t="shared" si="12"/>
        <v>-31466</v>
      </c>
      <c r="O27" s="71">
        <f t="shared" si="13"/>
        <v>-2.9</v>
      </c>
    </row>
    <row r="28" spans="1:15" ht="18" customHeight="1">
      <c r="A28" s="26"/>
      <c r="B28" s="39" t="s">
        <v>17</v>
      </c>
      <c r="C28" s="69">
        <v>2049453</v>
      </c>
      <c r="D28" s="70">
        <v>0</v>
      </c>
      <c r="E28" s="69">
        <f t="shared" si="7"/>
        <v>2049453</v>
      </c>
      <c r="F28" s="69">
        <v>837417</v>
      </c>
      <c r="G28" s="70">
        <v>0</v>
      </c>
      <c r="H28" s="69">
        <f t="shared" si="8"/>
        <v>837417</v>
      </c>
      <c r="I28" s="69">
        <f t="shared" si="9"/>
        <v>1212036</v>
      </c>
      <c r="J28" s="69">
        <f t="shared" si="10"/>
        <v>3505</v>
      </c>
      <c r="K28" s="69">
        <f t="shared" si="11"/>
        <v>1208531</v>
      </c>
      <c r="L28" s="69"/>
      <c r="M28" s="69">
        <v>1300332</v>
      </c>
      <c r="N28" s="69">
        <f t="shared" si="12"/>
        <v>-91801</v>
      </c>
      <c r="O28" s="71">
        <f t="shared" si="13"/>
        <v>-7.1</v>
      </c>
    </row>
    <row r="29" spans="1:15" ht="18" customHeight="1">
      <c r="A29" s="26"/>
      <c r="B29" s="39" t="s">
        <v>18</v>
      </c>
      <c r="C29" s="69">
        <v>2449780</v>
      </c>
      <c r="D29" s="70">
        <v>0</v>
      </c>
      <c r="E29" s="69">
        <f t="shared" si="7"/>
        <v>2449780</v>
      </c>
      <c r="F29" s="69">
        <v>1494334</v>
      </c>
      <c r="G29" s="70">
        <v>0</v>
      </c>
      <c r="H29" s="69">
        <f t="shared" si="8"/>
        <v>1494334</v>
      </c>
      <c r="I29" s="69">
        <f t="shared" si="9"/>
        <v>955446</v>
      </c>
      <c r="J29" s="69">
        <f t="shared" si="10"/>
        <v>4190</v>
      </c>
      <c r="K29" s="69">
        <f t="shared" si="11"/>
        <v>951256</v>
      </c>
      <c r="L29" s="69"/>
      <c r="M29" s="69">
        <v>1022357</v>
      </c>
      <c r="N29" s="69">
        <f t="shared" si="12"/>
        <v>-71101</v>
      </c>
      <c r="O29" s="71">
        <f t="shared" si="13"/>
        <v>-7</v>
      </c>
    </row>
    <row r="30" spans="1:15" ht="18" customHeight="1">
      <c r="A30" s="26"/>
      <c r="B30" s="39" t="s">
        <v>19</v>
      </c>
      <c r="C30" s="69">
        <v>2195224</v>
      </c>
      <c r="D30" s="70">
        <v>0</v>
      </c>
      <c r="E30" s="69">
        <f t="shared" si="7"/>
        <v>2195224</v>
      </c>
      <c r="F30" s="69">
        <v>705690</v>
      </c>
      <c r="G30" s="70">
        <v>0</v>
      </c>
      <c r="H30" s="69">
        <f t="shared" si="8"/>
        <v>705690</v>
      </c>
      <c r="I30" s="69">
        <f t="shared" si="9"/>
        <v>1489534</v>
      </c>
      <c r="J30" s="69">
        <f t="shared" si="10"/>
        <v>3754</v>
      </c>
      <c r="K30" s="69">
        <f t="shared" si="11"/>
        <v>1485780</v>
      </c>
      <c r="L30" s="69"/>
      <c r="M30" s="69">
        <v>1576991</v>
      </c>
      <c r="N30" s="69">
        <f t="shared" si="12"/>
        <v>-91211</v>
      </c>
      <c r="O30" s="71">
        <f t="shared" si="13"/>
        <v>-5.8</v>
      </c>
    </row>
    <row r="31" spans="1:15" ht="18" customHeight="1">
      <c r="A31" s="26"/>
      <c r="B31" s="39" t="s">
        <v>20</v>
      </c>
      <c r="C31" s="69">
        <v>2631907</v>
      </c>
      <c r="D31" s="70">
        <v>-14788</v>
      </c>
      <c r="E31" s="69">
        <f t="shared" si="7"/>
        <v>2617119</v>
      </c>
      <c r="F31" s="69">
        <v>1219678</v>
      </c>
      <c r="G31" s="70">
        <v>337</v>
      </c>
      <c r="H31" s="69">
        <f t="shared" si="8"/>
        <v>1220015</v>
      </c>
      <c r="I31" s="69">
        <f t="shared" si="9"/>
        <v>1397104</v>
      </c>
      <c r="J31" s="69">
        <f t="shared" si="10"/>
        <v>4476</v>
      </c>
      <c r="K31" s="69">
        <f t="shared" si="11"/>
        <v>1392628</v>
      </c>
      <c r="L31" s="69"/>
      <c r="M31" s="69">
        <v>1575755</v>
      </c>
      <c r="N31" s="69">
        <f t="shared" si="12"/>
        <v>-183127</v>
      </c>
      <c r="O31" s="71">
        <f t="shared" si="13"/>
        <v>-11.6</v>
      </c>
    </row>
    <row r="32" spans="1:15" ht="18" customHeight="1">
      <c r="A32" s="26"/>
      <c r="B32" s="39" t="s">
        <v>21</v>
      </c>
      <c r="C32" s="69">
        <v>832690</v>
      </c>
      <c r="D32" s="70">
        <v>0</v>
      </c>
      <c r="E32" s="69">
        <f t="shared" si="7"/>
        <v>832690</v>
      </c>
      <c r="F32" s="69">
        <v>424218</v>
      </c>
      <c r="G32" s="70">
        <v>0</v>
      </c>
      <c r="H32" s="69">
        <f t="shared" si="8"/>
        <v>424218</v>
      </c>
      <c r="I32" s="69">
        <f t="shared" si="9"/>
        <v>408472</v>
      </c>
      <c r="J32" s="69">
        <f t="shared" si="10"/>
        <v>1424</v>
      </c>
      <c r="K32" s="69">
        <f t="shared" si="11"/>
        <v>407048</v>
      </c>
      <c r="L32" s="69"/>
      <c r="M32" s="69">
        <v>354534</v>
      </c>
      <c r="N32" s="69">
        <f t="shared" si="12"/>
        <v>52514</v>
      </c>
      <c r="O32" s="71">
        <f t="shared" si="13"/>
        <v>14.8</v>
      </c>
    </row>
    <row r="33" spans="1:15" ht="18" customHeight="1">
      <c r="A33" s="26"/>
      <c r="B33" s="39" t="s">
        <v>22</v>
      </c>
      <c r="C33" s="69">
        <v>2794893</v>
      </c>
      <c r="D33" s="70">
        <v>0</v>
      </c>
      <c r="E33" s="69">
        <f t="shared" si="7"/>
        <v>2794893</v>
      </c>
      <c r="F33" s="69">
        <v>845846</v>
      </c>
      <c r="G33" s="70">
        <v>0</v>
      </c>
      <c r="H33" s="69">
        <f t="shared" si="8"/>
        <v>845846</v>
      </c>
      <c r="I33" s="69">
        <f t="shared" si="9"/>
        <v>1949047</v>
      </c>
      <c r="J33" s="69">
        <f t="shared" si="10"/>
        <v>4780</v>
      </c>
      <c r="K33" s="69">
        <f t="shared" si="11"/>
        <v>1944267</v>
      </c>
      <c r="L33" s="69"/>
      <c r="M33" s="69">
        <v>1880557</v>
      </c>
      <c r="N33" s="69">
        <f t="shared" si="12"/>
        <v>63710</v>
      </c>
      <c r="O33" s="71">
        <f t="shared" si="13"/>
        <v>3.4</v>
      </c>
    </row>
    <row r="34" spans="1:15" ht="18" customHeight="1">
      <c r="A34" s="26"/>
      <c r="B34" s="39" t="s">
        <v>140</v>
      </c>
      <c r="C34" s="69">
        <v>7610660</v>
      </c>
      <c r="D34" s="70">
        <v>0</v>
      </c>
      <c r="E34" s="69">
        <f t="shared" si="7"/>
        <v>7610660</v>
      </c>
      <c r="F34" s="69">
        <v>1766823</v>
      </c>
      <c r="G34" s="70">
        <v>0</v>
      </c>
      <c r="H34" s="69">
        <f>F34+G34</f>
        <v>1766823</v>
      </c>
      <c r="I34" s="69">
        <f>E34-H34</f>
        <v>5843837</v>
      </c>
      <c r="J34" s="69">
        <v>13016</v>
      </c>
      <c r="K34" s="69">
        <f t="shared" si="11"/>
        <v>5830821</v>
      </c>
      <c r="L34" s="69"/>
      <c r="M34" s="69">
        <v>5857537</v>
      </c>
      <c r="N34" s="69">
        <f t="shared" si="12"/>
        <v>-26716</v>
      </c>
      <c r="O34" s="71">
        <f t="shared" si="13"/>
        <v>-0.5</v>
      </c>
    </row>
    <row r="35" spans="1:15" ht="18" customHeight="1">
      <c r="A35" s="26"/>
      <c r="B35" s="39" t="s">
        <v>23</v>
      </c>
      <c r="C35" s="69">
        <v>1768809</v>
      </c>
      <c r="D35" s="70">
        <v>0</v>
      </c>
      <c r="E35" s="69">
        <f t="shared" si="7"/>
        <v>1768809</v>
      </c>
      <c r="F35" s="69">
        <v>483365</v>
      </c>
      <c r="G35" s="70">
        <v>0</v>
      </c>
      <c r="H35" s="69">
        <f t="shared" si="8"/>
        <v>483365</v>
      </c>
      <c r="I35" s="69">
        <f t="shared" si="9"/>
        <v>1285444</v>
      </c>
      <c r="J35" s="69">
        <f t="shared" si="10"/>
        <v>3025</v>
      </c>
      <c r="K35" s="69">
        <f t="shared" si="11"/>
        <v>1282419</v>
      </c>
      <c r="L35" s="69"/>
      <c r="M35" s="69">
        <v>1500582</v>
      </c>
      <c r="N35" s="69">
        <f t="shared" si="12"/>
        <v>-218163</v>
      </c>
      <c r="O35" s="71">
        <f t="shared" si="13"/>
        <v>-14.5</v>
      </c>
    </row>
    <row r="36" spans="1:15" ht="18" customHeight="1">
      <c r="A36" s="26"/>
      <c r="B36" s="39" t="s">
        <v>24</v>
      </c>
      <c r="C36" s="69">
        <v>3114562</v>
      </c>
      <c r="D36" s="70">
        <v>0</v>
      </c>
      <c r="E36" s="69">
        <f t="shared" si="7"/>
        <v>3114562</v>
      </c>
      <c r="F36" s="69">
        <v>721378</v>
      </c>
      <c r="G36" s="70">
        <v>0</v>
      </c>
      <c r="H36" s="69">
        <f t="shared" si="8"/>
        <v>721378</v>
      </c>
      <c r="I36" s="69">
        <f t="shared" si="9"/>
        <v>2393184</v>
      </c>
      <c r="J36" s="69">
        <f t="shared" si="10"/>
        <v>5327</v>
      </c>
      <c r="K36" s="69">
        <f t="shared" si="11"/>
        <v>2387857</v>
      </c>
      <c r="L36" s="69"/>
      <c r="M36" s="69">
        <v>2467678</v>
      </c>
      <c r="N36" s="69">
        <f t="shared" si="12"/>
        <v>-79821</v>
      </c>
      <c r="O36" s="71">
        <f t="shared" si="13"/>
        <v>-3.2</v>
      </c>
    </row>
    <row r="37" spans="1:15" ht="18" customHeight="1">
      <c r="A37" s="26"/>
      <c r="B37" s="39" t="s">
        <v>25</v>
      </c>
      <c r="C37" s="69">
        <v>1630170</v>
      </c>
      <c r="D37" s="70">
        <v>-226</v>
      </c>
      <c r="E37" s="69">
        <f t="shared" si="7"/>
        <v>1629944</v>
      </c>
      <c r="F37" s="69">
        <v>764644</v>
      </c>
      <c r="G37" s="70">
        <v>651</v>
      </c>
      <c r="H37" s="69">
        <f t="shared" si="8"/>
        <v>765295</v>
      </c>
      <c r="I37" s="69">
        <f t="shared" si="9"/>
        <v>864649</v>
      </c>
      <c r="J37" s="69">
        <f t="shared" si="10"/>
        <v>2788</v>
      </c>
      <c r="K37" s="69">
        <f t="shared" si="11"/>
        <v>861861</v>
      </c>
      <c r="L37" s="69"/>
      <c r="M37" s="69">
        <v>966208</v>
      </c>
      <c r="N37" s="69">
        <f t="shared" si="12"/>
        <v>-104347</v>
      </c>
      <c r="O37" s="71">
        <f t="shared" si="13"/>
        <v>-10.8</v>
      </c>
    </row>
    <row r="38" spans="1:15" ht="18" customHeight="1">
      <c r="A38" s="26"/>
      <c r="B38" s="39" t="s">
        <v>26</v>
      </c>
      <c r="C38" s="69">
        <v>4273182</v>
      </c>
      <c r="D38" s="70">
        <v>0</v>
      </c>
      <c r="E38" s="69">
        <f t="shared" si="7"/>
        <v>4273182</v>
      </c>
      <c r="F38" s="69">
        <v>1876624</v>
      </c>
      <c r="G38" s="70">
        <v>0</v>
      </c>
      <c r="H38" s="69">
        <f t="shared" si="8"/>
        <v>1876624</v>
      </c>
      <c r="I38" s="69">
        <f t="shared" si="9"/>
        <v>2396558</v>
      </c>
      <c r="J38" s="69">
        <f t="shared" si="10"/>
        <v>7308</v>
      </c>
      <c r="K38" s="69">
        <f t="shared" si="11"/>
        <v>2389250</v>
      </c>
      <c r="L38" s="69"/>
      <c r="M38" s="69">
        <v>2462333</v>
      </c>
      <c r="N38" s="69">
        <f t="shared" si="12"/>
        <v>-73083</v>
      </c>
      <c r="O38" s="71">
        <f t="shared" si="13"/>
        <v>-3</v>
      </c>
    </row>
    <row r="39" spans="1:15" ht="18" customHeight="1">
      <c r="A39" s="26"/>
      <c r="B39" s="39" t="s">
        <v>27</v>
      </c>
      <c r="C39" s="69">
        <v>3835959</v>
      </c>
      <c r="D39" s="70">
        <v>398</v>
      </c>
      <c r="E39" s="69">
        <f t="shared" si="7"/>
        <v>3836357</v>
      </c>
      <c r="F39" s="69">
        <v>1513458</v>
      </c>
      <c r="G39" s="70">
        <v>0</v>
      </c>
      <c r="H39" s="69">
        <f t="shared" si="8"/>
        <v>1513458</v>
      </c>
      <c r="I39" s="69">
        <f t="shared" si="9"/>
        <v>2322899</v>
      </c>
      <c r="J39" s="69">
        <f t="shared" si="10"/>
        <v>6561</v>
      </c>
      <c r="K39" s="69">
        <f t="shared" si="11"/>
        <v>2316338</v>
      </c>
      <c r="L39" s="69"/>
      <c r="M39" s="69">
        <v>2445994</v>
      </c>
      <c r="N39" s="69">
        <f t="shared" si="12"/>
        <v>-129656</v>
      </c>
      <c r="O39" s="71">
        <f t="shared" si="13"/>
        <v>-5.3</v>
      </c>
    </row>
    <row r="40" spans="1:15" ht="18" customHeight="1">
      <c r="A40" s="26"/>
      <c r="B40" s="39" t="s">
        <v>28</v>
      </c>
      <c r="C40" s="69">
        <v>1268036</v>
      </c>
      <c r="D40" s="70">
        <v>0</v>
      </c>
      <c r="E40" s="69">
        <f t="shared" si="7"/>
        <v>1268036</v>
      </c>
      <c r="F40" s="69">
        <v>316647</v>
      </c>
      <c r="G40" s="70">
        <v>0</v>
      </c>
      <c r="H40" s="69">
        <f t="shared" si="8"/>
        <v>316647</v>
      </c>
      <c r="I40" s="69">
        <f t="shared" si="9"/>
        <v>951389</v>
      </c>
      <c r="J40" s="69">
        <f t="shared" si="10"/>
        <v>2169</v>
      </c>
      <c r="K40" s="69">
        <f t="shared" si="11"/>
        <v>949220</v>
      </c>
      <c r="L40" s="69"/>
      <c r="M40" s="69">
        <v>904112</v>
      </c>
      <c r="N40" s="69">
        <f t="shared" si="12"/>
        <v>45108</v>
      </c>
      <c r="O40" s="71">
        <f t="shared" si="13"/>
        <v>5</v>
      </c>
    </row>
    <row r="41" spans="1:15" ht="18" customHeight="1">
      <c r="A41" s="26"/>
      <c r="B41" s="39" t="s">
        <v>29</v>
      </c>
      <c r="C41" s="69">
        <v>2128592</v>
      </c>
      <c r="D41" s="70">
        <v>0</v>
      </c>
      <c r="E41" s="69">
        <f t="shared" si="7"/>
        <v>2128592</v>
      </c>
      <c r="F41" s="69">
        <v>449868</v>
      </c>
      <c r="G41" s="70">
        <v>0</v>
      </c>
      <c r="H41" s="69">
        <f t="shared" si="8"/>
        <v>449868</v>
      </c>
      <c r="I41" s="69">
        <f t="shared" si="9"/>
        <v>1678724</v>
      </c>
      <c r="J41" s="69">
        <f t="shared" si="10"/>
        <v>3640</v>
      </c>
      <c r="K41" s="69">
        <f t="shared" si="11"/>
        <v>1675084</v>
      </c>
      <c r="L41" s="69"/>
      <c r="M41" s="69">
        <v>1706399</v>
      </c>
      <c r="N41" s="69">
        <f t="shared" si="12"/>
        <v>-31315</v>
      </c>
      <c r="O41" s="71">
        <f t="shared" si="13"/>
        <v>-1.8</v>
      </c>
    </row>
    <row r="42" spans="1:15" ht="18" customHeight="1">
      <c r="A42" s="26"/>
      <c r="B42" s="39" t="s">
        <v>30</v>
      </c>
      <c r="C42" s="69">
        <v>1140020</v>
      </c>
      <c r="D42" s="70">
        <v>-27</v>
      </c>
      <c r="E42" s="69">
        <f t="shared" si="7"/>
        <v>1139993</v>
      </c>
      <c r="F42" s="69">
        <v>166999</v>
      </c>
      <c r="G42" s="70">
        <v>219</v>
      </c>
      <c r="H42" s="69">
        <f t="shared" si="8"/>
        <v>167218</v>
      </c>
      <c r="I42" s="69">
        <f t="shared" si="9"/>
        <v>972775</v>
      </c>
      <c r="J42" s="69">
        <f t="shared" si="10"/>
        <v>1950</v>
      </c>
      <c r="K42" s="69">
        <f t="shared" si="11"/>
        <v>970825</v>
      </c>
      <c r="L42" s="69"/>
      <c r="M42" s="69">
        <v>916665</v>
      </c>
      <c r="N42" s="69">
        <f t="shared" si="12"/>
        <v>54160</v>
      </c>
      <c r="O42" s="71">
        <f t="shared" si="13"/>
        <v>5.9</v>
      </c>
    </row>
    <row r="43" spans="1:15" ht="18" customHeight="1">
      <c r="A43" s="26"/>
      <c r="B43" s="39" t="s">
        <v>31</v>
      </c>
      <c r="C43" s="69">
        <v>1619989</v>
      </c>
      <c r="D43" s="70">
        <v>0</v>
      </c>
      <c r="E43" s="69">
        <f t="shared" si="7"/>
        <v>1619989</v>
      </c>
      <c r="F43" s="69">
        <v>379356</v>
      </c>
      <c r="G43" s="70">
        <v>0</v>
      </c>
      <c r="H43" s="69">
        <f t="shared" si="8"/>
        <v>379356</v>
      </c>
      <c r="I43" s="69">
        <f t="shared" si="9"/>
        <v>1240633</v>
      </c>
      <c r="J43" s="69">
        <f t="shared" si="10"/>
        <v>2771</v>
      </c>
      <c r="K43" s="69">
        <f t="shared" si="11"/>
        <v>1237862</v>
      </c>
      <c r="L43" s="69"/>
      <c r="M43" s="69">
        <v>1234181</v>
      </c>
      <c r="N43" s="69">
        <f t="shared" si="12"/>
        <v>3681</v>
      </c>
      <c r="O43" s="71">
        <f t="shared" si="13"/>
        <v>0.3</v>
      </c>
    </row>
    <row r="44" spans="1:15" ht="18" customHeight="1">
      <c r="A44" s="26"/>
      <c r="B44" s="39" t="s">
        <v>32</v>
      </c>
      <c r="C44" s="69">
        <v>1201760</v>
      </c>
      <c r="D44" s="70">
        <v>-31</v>
      </c>
      <c r="E44" s="69">
        <f t="shared" si="7"/>
        <v>1201729</v>
      </c>
      <c r="F44" s="69">
        <v>128322</v>
      </c>
      <c r="G44" s="70">
        <v>19</v>
      </c>
      <c r="H44" s="69">
        <f t="shared" si="8"/>
        <v>128341</v>
      </c>
      <c r="I44" s="69">
        <f t="shared" si="9"/>
        <v>1073388</v>
      </c>
      <c r="J44" s="69">
        <f t="shared" si="10"/>
        <v>2055</v>
      </c>
      <c r="K44" s="69">
        <f t="shared" si="11"/>
        <v>1071333</v>
      </c>
      <c r="L44" s="69"/>
      <c r="M44" s="69">
        <v>1077010</v>
      </c>
      <c r="N44" s="69">
        <f t="shared" si="12"/>
        <v>-5677</v>
      </c>
      <c r="O44" s="71">
        <f t="shared" si="13"/>
        <v>-0.5</v>
      </c>
    </row>
    <row r="45" spans="1:15" ht="18" customHeight="1">
      <c r="A45" s="26"/>
      <c r="B45" s="39" t="s">
        <v>141</v>
      </c>
      <c r="C45" s="69">
        <v>6370595</v>
      </c>
      <c r="D45" s="70">
        <v>0</v>
      </c>
      <c r="E45" s="69">
        <f t="shared" si="7"/>
        <v>6370595</v>
      </c>
      <c r="F45" s="69">
        <v>1656706</v>
      </c>
      <c r="G45" s="70">
        <v>0</v>
      </c>
      <c r="H45" s="69">
        <f t="shared" si="8"/>
        <v>1656706</v>
      </c>
      <c r="I45" s="69">
        <f t="shared" si="9"/>
        <v>4713889</v>
      </c>
      <c r="J45" s="69">
        <v>10895</v>
      </c>
      <c r="K45" s="69">
        <f t="shared" si="11"/>
        <v>4702994</v>
      </c>
      <c r="L45" s="69"/>
      <c r="M45" s="69">
        <v>4735106</v>
      </c>
      <c r="N45" s="69">
        <f t="shared" si="12"/>
        <v>-32112</v>
      </c>
      <c r="O45" s="71">
        <f t="shared" si="13"/>
        <v>-0.7</v>
      </c>
    </row>
    <row r="46" spans="1:15" ht="18" customHeight="1">
      <c r="A46" s="26"/>
      <c r="B46" s="39" t="s">
        <v>34</v>
      </c>
      <c r="C46" s="69">
        <v>1818071</v>
      </c>
      <c r="D46" s="70">
        <v>0</v>
      </c>
      <c r="E46" s="69">
        <f t="shared" si="7"/>
        <v>1818071</v>
      </c>
      <c r="F46" s="69">
        <v>1164496</v>
      </c>
      <c r="G46" s="70">
        <v>0</v>
      </c>
      <c r="H46" s="69">
        <f t="shared" si="8"/>
        <v>1164496</v>
      </c>
      <c r="I46" s="69">
        <f t="shared" si="9"/>
        <v>653575</v>
      </c>
      <c r="J46" s="69">
        <f t="shared" si="10"/>
        <v>3109</v>
      </c>
      <c r="K46" s="69">
        <f t="shared" si="11"/>
        <v>650466</v>
      </c>
      <c r="L46" s="69"/>
      <c r="M46" s="69">
        <v>642083</v>
      </c>
      <c r="N46" s="69">
        <f t="shared" si="12"/>
        <v>8383</v>
      </c>
      <c r="O46" s="71">
        <f t="shared" si="13"/>
        <v>1.3</v>
      </c>
    </row>
    <row r="47" spans="1:15" ht="18" customHeight="1">
      <c r="A47" s="26"/>
      <c r="B47" s="39" t="s">
        <v>35</v>
      </c>
      <c r="C47" s="69">
        <v>1410141</v>
      </c>
      <c r="D47" s="70">
        <v>0</v>
      </c>
      <c r="E47" s="69">
        <f t="shared" si="7"/>
        <v>1410141</v>
      </c>
      <c r="F47" s="69">
        <v>455890</v>
      </c>
      <c r="G47" s="70">
        <v>0</v>
      </c>
      <c r="H47" s="69">
        <f t="shared" si="8"/>
        <v>455890</v>
      </c>
      <c r="I47" s="69">
        <f t="shared" si="9"/>
        <v>954251</v>
      </c>
      <c r="J47" s="69">
        <f t="shared" si="10"/>
        <v>2412</v>
      </c>
      <c r="K47" s="69">
        <f t="shared" si="11"/>
        <v>951839</v>
      </c>
      <c r="L47" s="69"/>
      <c r="M47" s="69">
        <v>1033194</v>
      </c>
      <c r="N47" s="69">
        <f t="shared" si="12"/>
        <v>-81355</v>
      </c>
      <c r="O47" s="71">
        <f t="shared" si="13"/>
        <v>-7.9</v>
      </c>
    </row>
    <row r="48" spans="1:15" ht="18" customHeight="1">
      <c r="A48" s="26"/>
      <c r="B48" s="39" t="s">
        <v>36</v>
      </c>
      <c r="C48" s="69">
        <v>3679600</v>
      </c>
      <c r="D48" s="70">
        <v>-12612</v>
      </c>
      <c r="E48" s="69">
        <f t="shared" si="7"/>
        <v>3666988</v>
      </c>
      <c r="F48" s="69">
        <v>1954541</v>
      </c>
      <c r="G48" s="70">
        <v>12086</v>
      </c>
      <c r="H48" s="69">
        <f t="shared" si="8"/>
        <v>1966627</v>
      </c>
      <c r="I48" s="69">
        <f t="shared" si="9"/>
        <v>1700361</v>
      </c>
      <c r="J48" s="69">
        <f t="shared" si="10"/>
        <v>6271</v>
      </c>
      <c r="K48" s="69">
        <f t="shared" si="11"/>
        <v>1694090</v>
      </c>
      <c r="L48" s="69"/>
      <c r="M48" s="69">
        <v>1767274</v>
      </c>
      <c r="N48" s="69">
        <f t="shared" si="12"/>
        <v>-73184</v>
      </c>
      <c r="O48" s="71">
        <f t="shared" si="13"/>
        <v>-4.1</v>
      </c>
    </row>
    <row r="49" spans="1:15" ht="18" customHeight="1">
      <c r="A49" s="26"/>
      <c r="B49" s="39" t="s">
        <v>37</v>
      </c>
      <c r="C49" s="69">
        <v>2912960</v>
      </c>
      <c r="D49" s="70">
        <v>-86</v>
      </c>
      <c r="E49" s="69">
        <f t="shared" si="7"/>
        <v>2912874</v>
      </c>
      <c r="F49" s="69">
        <v>1828427</v>
      </c>
      <c r="G49" s="70">
        <v>11596</v>
      </c>
      <c r="H49" s="69">
        <f t="shared" si="8"/>
        <v>1840023</v>
      </c>
      <c r="I49" s="69">
        <f t="shared" si="9"/>
        <v>1072851</v>
      </c>
      <c r="J49" s="69">
        <f t="shared" si="10"/>
        <v>4982</v>
      </c>
      <c r="K49" s="69">
        <f t="shared" si="11"/>
        <v>1067869</v>
      </c>
      <c r="L49" s="69"/>
      <c r="M49" s="69">
        <v>1089511</v>
      </c>
      <c r="N49" s="69">
        <f t="shared" si="12"/>
        <v>-21642</v>
      </c>
      <c r="O49" s="71">
        <f t="shared" si="13"/>
        <v>-2</v>
      </c>
    </row>
    <row r="50" spans="1:15" ht="18" customHeight="1">
      <c r="A50" s="26"/>
      <c r="B50" s="39" t="s">
        <v>38</v>
      </c>
      <c r="C50" s="69">
        <v>1993933</v>
      </c>
      <c r="D50" s="70">
        <v>-5</v>
      </c>
      <c r="E50" s="69">
        <f t="shared" si="7"/>
        <v>1993928</v>
      </c>
      <c r="F50" s="69">
        <v>758004</v>
      </c>
      <c r="G50" s="70">
        <v>-136</v>
      </c>
      <c r="H50" s="69">
        <f t="shared" si="8"/>
        <v>757868</v>
      </c>
      <c r="I50" s="69">
        <f t="shared" si="9"/>
        <v>1236060</v>
      </c>
      <c r="J50" s="69">
        <f t="shared" si="10"/>
        <v>3410</v>
      </c>
      <c r="K50" s="69">
        <f t="shared" si="11"/>
        <v>1232650</v>
      </c>
      <c r="L50" s="69"/>
      <c r="M50" s="69">
        <v>1271769</v>
      </c>
      <c r="N50" s="69">
        <f t="shared" si="12"/>
        <v>-39119</v>
      </c>
      <c r="O50" s="71">
        <f t="shared" si="13"/>
        <v>-3.1</v>
      </c>
    </row>
    <row r="51" spans="1:15" ht="18" customHeight="1">
      <c r="A51" s="26"/>
      <c r="B51" s="39" t="s">
        <v>39</v>
      </c>
      <c r="C51" s="69">
        <v>3084722</v>
      </c>
      <c r="D51" s="70">
        <v>0</v>
      </c>
      <c r="E51" s="69">
        <f t="shared" si="7"/>
        <v>3084722</v>
      </c>
      <c r="F51" s="69">
        <v>882969</v>
      </c>
      <c r="G51" s="70">
        <v>0</v>
      </c>
      <c r="H51" s="69">
        <f t="shared" si="8"/>
        <v>882969</v>
      </c>
      <c r="I51" s="69">
        <f aca="true" t="shared" si="14" ref="I51:I66">E51-H51</f>
        <v>2201753</v>
      </c>
      <c r="J51" s="69">
        <f t="shared" si="10"/>
        <v>5276</v>
      </c>
      <c r="K51" s="69">
        <f t="shared" si="11"/>
        <v>2196477</v>
      </c>
      <c r="L51" s="69"/>
      <c r="M51" s="69">
        <v>2167009</v>
      </c>
      <c r="N51" s="69">
        <f t="shared" si="12"/>
        <v>29468</v>
      </c>
      <c r="O51" s="71">
        <f t="shared" si="13"/>
        <v>1.4</v>
      </c>
    </row>
    <row r="52" spans="1:15" ht="18" customHeight="1">
      <c r="A52" s="26"/>
      <c r="B52" s="39" t="s">
        <v>40</v>
      </c>
      <c r="C52" s="69">
        <v>1715297</v>
      </c>
      <c r="D52" s="70">
        <v>0</v>
      </c>
      <c r="E52" s="69">
        <f t="shared" si="7"/>
        <v>1715297</v>
      </c>
      <c r="F52" s="69">
        <v>310741</v>
      </c>
      <c r="G52" s="70">
        <v>0</v>
      </c>
      <c r="H52" s="69">
        <f t="shared" si="8"/>
        <v>310741</v>
      </c>
      <c r="I52" s="69">
        <f t="shared" si="14"/>
        <v>1404556</v>
      </c>
      <c r="J52" s="69">
        <f t="shared" si="10"/>
        <v>2934</v>
      </c>
      <c r="K52" s="69">
        <f t="shared" si="11"/>
        <v>1401622</v>
      </c>
      <c r="L52" s="69"/>
      <c r="M52" s="69">
        <v>1359671</v>
      </c>
      <c r="N52" s="69">
        <f t="shared" si="12"/>
        <v>41951</v>
      </c>
      <c r="O52" s="71">
        <f t="shared" si="13"/>
        <v>3.1</v>
      </c>
    </row>
    <row r="53" spans="1:15" ht="18" customHeight="1">
      <c r="A53" s="26"/>
      <c r="B53" s="39" t="s">
        <v>41</v>
      </c>
      <c r="C53" s="69">
        <v>3915282</v>
      </c>
      <c r="D53" s="70">
        <v>-648</v>
      </c>
      <c r="E53" s="69">
        <f t="shared" si="7"/>
        <v>3914634</v>
      </c>
      <c r="F53" s="69">
        <v>1717234</v>
      </c>
      <c r="G53" s="70">
        <v>1372</v>
      </c>
      <c r="H53" s="69">
        <f t="shared" si="8"/>
        <v>1718606</v>
      </c>
      <c r="I53" s="69">
        <f t="shared" si="14"/>
        <v>2196028</v>
      </c>
      <c r="J53" s="69">
        <f t="shared" si="10"/>
        <v>6695</v>
      </c>
      <c r="K53" s="69">
        <f t="shared" si="11"/>
        <v>2189333</v>
      </c>
      <c r="L53" s="69"/>
      <c r="M53" s="69">
        <v>2131793</v>
      </c>
      <c r="N53" s="69">
        <f t="shared" si="12"/>
        <v>57540</v>
      </c>
      <c r="O53" s="71">
        <f t="shared" si="13"/>
        <v>2.7</v>
      </c>
    </row>
    <row r="54" spans="1:15" ht="18" customHeight="1">
      <c r="A54" s="26"/>
      <c r="B54" s="39" t="s">
        <v>42</v>
      </c>
      <c r="C54" s="69">
        <v>1963445</v>
      </c>
      <c r="D54" s="70">
        <v>0</v>
      </c>
      <c r="E54" s="69">
        <f t="shared" si="7"/>
        <v>1963445</v>
      </c>
      <c r="F54" s="69">
        <v>742319</v>
      </c>
      <c r="G54" s="70">
        <v>0</v>
      </c>
      <c r="H54" s="69">
        <f t="shared" si="8"/>
        <v>742319</v>
      </c>
      <c r="I54" s="69">
        <f t="shared" si="14"/>
        <v>1221126</v>
      </c>
      <c r="J54" s="69">
        <f t="shared" si="10"/>
        <v>3358</v>
      </c>
      <c r="K54" s="69">
        <f t="shared" si="11"/>
        <v>1217768</v>
      </c>
      <c r="L54" s="69"/>
      <c r="M54" s="69">
        <v>1154788</v>
      </c>
      <c r="N54" s="69">
        <f t="shared" si="12"/>
        <v>62980</v>
      </c>
      <c r="O54" s="71">
        <f t="shared" si="13"/>
        <v>5.5</v>
      </c>
    </row>
    <row r="55" spans="1:15" ht="18" customHeight="1">
      <c r="A55" s="26"/>
      <c r="B55" s="39" t="s">
        <v>43</v>
      </c>
      <c r="C55" s="69">
        <v>2224142</v>
      </c>
      <c r="D55" s="70">
        <v>300</v>
      </c>
      <c r="E55" s="69">
        <f t="shared" si="7"/>
        <v>2224442</v>
      </c>
      <c r="F55" s="69">
        <v>635471</v>
      </c>
      <c r="G55" s="70">
        <v>-1100</v>
      </c>
      <c r="H55" s="69">
        <f t="shared" si="8"/>
        <v>634371</v>
      </c>
      <c r="I55" s="69">
        <f t="shared" si="14"/>
        <v>1590071</v>
      </c>
      <c r="J55" s="69">
        <f t="shared" si="10"/>
        <v>3804</v>
      </c>
      <c r="K55" s="69">
        <f t="shared" si="11"/>
        <v>1586267</v>
      </c>
      <c r="L55" s="69"/>
      <c r="M55" s="69">
        <v>1547752</v>
      </c>
      <c r="N55" s="69">
        <f t="shared" si="12"/>
        <v>38515</v>
      </c>
      <c r="O55" s="71">
        <f t="shared" si="13"/>
        <v>2.5</v>
      </c>
    </row>
    <row r="56" spans="1:15" ht="18" customHeight="1">
      <c r="A56" s="26"/>
      <c r="B56" s="39" t="s">
        <v>44</v>
      </c>
      <c r="C56" s="69">
        <v>1795647</v>
      </c>
      <c r="D56" s="70">
        <v>0</v>
      </c>
      <c r="E56" s="69">
        <f t="shared" si="7"/>
        <v>1795647</v>
      </c>
      <c r="F56" s="69">
        <v>679489</v>
      </c>
      <c r="G56" s="70">
        <v>0</v>
      </c>
      <c r="H56" s="69">
        <f t="shared" si="8"/>
        <v>679489</v>
      </c>
      <c r="I56" s="69">
        <f t="shared" si="14"/>
        <v>1116158</v>
      </c>
      <c r="J56" s="69">
        <f t="shared" si="10"/>
        <v>3071</v>
      </c>
      <c r="K56" s="69">
        <f t="shared" si="11"/>
        <v>1113087</v>
      </c>
      <c r="L56" s="69"/>
      <c r="M56" s="69">
        <v>1101289</v>
      </c>
      <c r="N56" s="69">
        <f t="shared" si="12"/>
        <v>11798</v>
      </c>
      <c r="O56" s="71">
        <f t="shared" si="13"/>
        <v>1.1</v>
      </c>
    </row>
    <row r="57" spans="1:15" ht="18" customHeight="1">
      <c r="A57" s="26"/>
      <c r="B57" s="39" t="s">
        <v>45</v>
      </c>
      <c r="C57" s="69">
        <v>2201825</v>
      </c>
      <c r="D57" s="70">
        <v>0</v>
      </c>
      <c r="E57" s="69">
        <f t="shared" si="7"/>
        <v>2201825</v>
      </c>
      <c r="F57" s="69">
        <v>547916</v>
      </c>
      <c r="G57" s="70">
        <v>0</v>
      </c>
      <c r="H57" s="69">
        <f t="shared" si="8"/>
        <v>547916</v>
      </c>
      <c r="I57" s="69">
        <f t="shared" si="14"/>
        <v>1653909</v>
      </c>
      <c r="J57" s="69">
        <f t="shared" si="10"/>
        <v>3766</v>
      </c>
      <c r="K57" s="69">
        <f t="shared" si="11"/>
        <v>1650143</v>
      </c>
      <c r="L57" s="69"/>
      <c r="M57" s="69">
        <v>1614653</v>
      </c>
      <c r="N57" s="69">
        <f t="shared" si="12"/>
        <v>35490</v>
      </c>
      <c r="O57" s="71">
        <f t="shared" si="13"/>
        <v>2.2</v>
      </c>
    </row>
    <row r="58" spans="1:15" ht="18" customHeight="1">
      <c r="A58" s="26"/>
      <c r="B58" s="39" t="s">
        <v>46</v>
      </c>
      <c r="C58" s="69">
        <v>3664395</v>
      </c>
      <c r="D58" s="70">
        <v>0</v>
      </c>
      <c r="E58" s="69">
        <f t="shared" si="7"/>
        <v>3664395</v>
      </c>
      <c r="F58" s="69">
        <v>1766922</v>
      </c>
      <c r="G58" s="70">
        <v>0</v>
      </c>
      <c r="H58" s="69">
        <f t="shared" si="8"/>
        <v>1766922</v>
      </c>
      <c r="I58" s="69">
        <f t="shared" si="14"/>
        <v>1897473</v>
      </c>
      <c r="J58" s="69">
        <f t="shared" si="10"/>
        <v>6267</v>
      </c>
      <c r="K58" s="69">
        <f t="shared" si="11"/>
        <v>1891206</v>
      </c>
      <c r="L58" s="69"/>
      <c r="M58" s="69">
        <v>2044964</v>
      </c>
      <c r="N58" s="69">
        <f t="shared" si="12"/>
        <v>-153758</v>
      </c>
      <c r="O58" s="71">
        <f t="shared" si="13"/>
        <v>-7.5</v>
      </c>
    </row>
    <row r="59" spans="1:15" ht="18" customHeight="1">
      <c r="A59" s="26"/>
      <c r="B59" s="39" t="s">
        <v>47</v>
      </c>
      <c r="C59" s="69">
        <v>2687896</v>
      </c>
      <c r="D59" s="70">
        <v>0</v>
      </c>
      <c r="E59" s="69">
        <f t="shared" si="7"/>
        <v>2687896</v>
      </c>
      <c r="F59" s="69">
        <v>1054412</v>
      </c>
      <c r="G59" s="70">
        <v>0</v>
      </c>
      <c r="H59" s="69">
        <f t="shared" si="8"/>
        <v>1054412</v>
      </c>
      <c r="I59" s="69">
        <f t="shared" si="14"/>
        <v>1633484</v>
      </c>
      <c r="J59" s="69">
        <f t="shared" si="10"/>
        <v>4597</v>
      </c>
      <c r="K59" s="69">
        <f t="shared" si="11"/>
        <v>1628887</v>
      </c>
      <c r="L59" s="69"/>
      <c r="M59" s="69">
        <v>1673502</v>
      </c>
      <c r="N59" s="69">
        <f t="shared" si="12"/>
        <v>-44615</v>
      </c>
      <c r="O59" s="71">
        <f t="shared" si="13"/>
        <v>-2.7</v>
      </c>
    </row>
    <row r="60" spans="1:15" ht="18" customHeight="1">
      <c r="A60" s="26"/>
      <c r="B60" s="39" t="s">
        <v>50</v>
      </c>
      <c r="C60" s="69">
        <v>3020419</v>
      </c>
      <c r="D60" s="70">
        <v>0</v>
      </c>
      <c r="E60" s="69">
        <f aca="true" t="shared" si="15" ref="E60:E66">C60+D60</f>
        <v>3020419</v>
      </c>
      <c r="F60" s="69">
        <v>2786024</v>
      </c>
      <c r="G60" s="70">
        <v>0</v>
      </c>
      <c r="H60" s="69">
        <f aca="true" t="shared" si="16" ref="H60:H66">F60+G60</f>
        <v>2786024</v>
      </c>
      <c r="I60" s="69">
        <f t="shared" si="14"/>
        <v>234395</v>
      </c>
      <c r="J60" s="69">
        <f aca="true" t="shared" si="17" ref="J60:J66">ROUND(E60*$K$3,0)</f>
        <v>5166</v>
      </c>
      <c r="K60" s="69">
        <f aca="true" t="shared" si="18" ref="K60:K66">I60-J60</f>
        <v>229229</v>
      </c>
      <c r="L60" s="69"/>
      <c r="M60" s="69">
        <v>227998</v>
      </c>
      <c r="N60" s="69">
        <f t="shared" si="12"/>
        <v>1231</v>
      </c>
      <c r="O60" s="75">
        <f t="shared" si="13"/>
        <v>0.5</v>
      </c>
    </row>
    <row r="61" spans="1:15" ht="18" customHeight="1">
      <c r="A61" s="26"/>
      <c r="B61" s="39" t="s">
        <v>51</v>
      </c>
      <c r="C61" s="69">
        <v>1480126</v>
      </c>
      <c r="D61" s="70">
        <v>0</v>
      </c>
      <c r="E61" s="69">
        <f t="shared" si="15"/>
        <v>1480126</v>
      </c>
      <c r="F61" s="69">
        <v>429235</v>
      </c>
      <c r="G61" s="70">
        <v>0</v>
      </c>
      <c r="H61" s="69">
        <f t="shared" si="16"/>
        <v>429235</v>
      </c>
      <c r="I61" s="69">
        <f t="shared" si="14"/>
        <v>1050891</v>
      </c>
      <c r="J61" s="69">
        <f t="shared" si="17"/>
        <v>2531</v>
      </c>
      <c r="K61" s="69">
        <f t="shared" si="18"/>
        <v>1048360</v>
      </c>
      <c r="L61" s="69"/>
      <c r="M61" s="69">
        <v>977013</v>
      </c>
      <c r="N61" s="69">
        <f t="shared" si="12"/>
        <v>71347</v>
      </c>
      <c r="O61" s="71">
        <f t="shared" si="13"/>
        <v>7.3</v>
      </c>
    </row>
    <row r="62" spans="1:15" ht="18" customHeight="1">
      <c r="A62" s="26"/>
      <c r="B62" s="39" t="s">
        <v>53</v>
      </c>
      <c r="C62" s="69">
        <v>1854360</v>
      </c>
      <c r="D62" s="70">
        <v>0</v>
      </c>
      <c r="E62" s="69">
        <f t="shared" si="15"/>
        <v>1854360</v>
      </c>
      <c r="F62" s="69">
        <v>1450423</v>
      </c>
      <c r="G62" s="70">
        <v>0</v>
      </c>
      <c r="H62" s="69">
        <f t="shared" si="16"/>
        <v>1450423</v>
      </c>
      <c r="I62" s="69">
        <f t="shared" si="14"/>
        <v>403937</v>
      </c>
      <c r="J62" s="69">
        <f t="shared" si="17"/>
        <v>3171</v>
      </c>
      <c r="K62" s="69">
        <f t="shared" si="18"/>
        <v>400766</v>
      </c>
      <c r="L62" s="69"/>
      <c r="M62" s="69">
        <v>385509</v>
      </c>
      <c r="N62" s="69">
        <f t="shared" si="12"/>
        <v>15257</v>
      </c>
      <c r="O62" s="71">
        <f t="shared" si="13"/>
        <v>4</v>
      </c>
    </row>
    <row r="63" spans="1:15" ht="18" customHeight="1">
      <c r="A63" s="26"/>
      <c r="B63" s="39" t="s">
        <v>54</v>
      </c>
      <c r="C63" s="69">
        <v>4197629</v>
      </c>
      <c r="D63" s="70">
        <v>0</v>
      </c>
      <c r="E63" s="69">
        <f t="shared" si="15"/>
        <v>4197629</v>
      </c>
      <c r="F63" s="69">
        <v>2005839</v>
      </c>
      <c r="G63" s="70">
        <v>0</v>
      </c>
      <c r="H63" s="69">
        <f t="shared" si="16"/>
        <v>2005839</v>
      </c>
      <c r="I63" s="69">
        <f t="shared" si="14"/>
        <v>2191790</v>
      </c>
      <c r="J63" s="69">
        <f t="shared" si="17"/>
        <v>7179</v>
      </c>
      <c r="K63" s="69">
        <f t="shared" si="18"/>
        <v>2184611</v>
      </c>
      <c r="L63" s="69"/>
      <c r="M63" s="69">
        <v>2328862</v>
      </c>
      <c r="N63" s="69">
        <f t="shared" si="12"/>
        <v>-144251</v>
      </c>
      <c r="O63" s="71">
        <f t="shared" si="13"/>
        <v>-6.2</v>
      </c>
    </row>
    <row r="64" spans="1:15" ht="18" customHeight="1">
      <c r="A64" s="26"/>
      <c r="B64" s="39" t="s">
        <v>55</v>
      </c>
      <c r="C64" s="69">
        <v>898329</v>
      </c>
      <c r="D64" s="70">
        <v>0</v>
      </c>
      <c r="E64" s="69">
        <f t="shared" si="15"/>
        <v>898329</v>
      </c>
      <c r="F64" s="69">
        <v>134101</v>
      </c>
      <c r="G64" s="70">
        <v>0</v>
      </c>
      <c r="H64" s="69">
        <f t="shared" si="16"/>
        <v>134101</v>
      </c>
      <c r="I64" s="69">
        <f t="shared" si="14"/>
        <v>764228</v>
      </c>
      <c r="J64" s="69">
        <f t="shared" si="17"/>
        <v>1536</v>
      </c>
      <c r="K64" s="69">
        <f t="shared" si="18"/>
        <v>762692</v>
      </c>
      <c r="L64" s="69"/>
      <c r="M64" s="69">
        <v>733192</v>
      </c>
      <c r="N64" s="69">
        <f t="shared" si="12"/>
        <v>29500</v>
      </c>
      <c r="O64" s="71">
        <f t="shared" si="13"/>
        <v>4</v>
      </c>
    </row>
    <row r="65" spans="1:15" ht="18" customHeight="1">
      <c r="A65" s="26"/>
      <c r="B65" s="39" t="s">
        <v>56</v>
      </c>
      <c r="C65" s="69">
        <v>2130841</v>
      </c>
      <c r="D65" s="70">
        <v>0</v>
      </c>
      <c r="E65" s="69">
        <f t="shared" si="15"/>
        <v>2130841</v>
      </c>
      <c r="F65" s="69">
        <v>1920907</v>
      </c>
      <c r="G65" s="70">
        <v>0</v>
      </c>
      <c r="H65" s="69">
        <f t="shared" si="16"/>
        <v>1920907</v>
      </c>
      <c r="I65" s="69">
        <f t="shared" si="14"/>
        <v>209934</v>
      </c>
      <c r="J65" s="69">
        <f t="shared" si="17"/>
        <v>3644</v>
      </c>
      <c r="K65" s="69">
        <f t="shared" si="18"/>
        <v>206290</v>
      </c>
      <c r="L65" s="69"/>
      <c r="M65" s="69">
        <v>48280</v>
      </c>
      <c r="N65" s="69">
        <f t="shared" si="12"/>
        <v>158010</v>
      </c>
      <c r="O65" s="76">
        <f t="shared" si="13"/>
        <v>327.3</v>
      </c>
    </row>
    <row r="66" spans="1:15" ht="18" customHeight="1">
      <c r="A66" s="26"/>
      <c r="B66" s="39" t="s">
        <v>57</v>
      </c>
      <c r="C66" s="69">
        <v>2450299</v>
      </c>
      <c r="D66" s="70">
        <v>0</v>
      </c>
      <c r="E66" s="69">
        <f t="shared" si="15"/>
        <v>2450299</v>
      </c>
      <c r="F66" s="72">
        <v>604037</v>
      </c>
      <c r="G66" s="70">
        <v>0</v>
      </c>
      <c r="H66" s="69">
        <f t="shared" si="16"/>
        <v>604037</v>
      </c>
      <c r="I66" s="69">
        <f t="shared" si="14"/>
        <v>1846262</v>
      </c>
      <c r="J66" s="69">
        <f t="shared" si="17"/>
        <v>4191</v>
      </c>
      <c r="K66" s="69">
        <f t="shared" si="18"/>
        <v>1842071</v>
      </c>
      <c r="L66" s="69"/>
      <c r="M66" s="72">
        <v>1843895</v>
      </c>
      <c r="N66" s="69">
        <f t="shared" si="12"/>
        <v>-1824</v>
      </c>
      <c r="O66" s="71">
        <f t="shared" si="13"/>
        <v>-0.1</v>
      </c>
    </row>
    <row r="67" spans="1:15" ht="18" customHeight="1">
      <c r="A67" s="168" t="s">
        <v>111</v>
      </c>
      <c r="B67" s="169"/>
      <c r="C67" s="132">
        <f>SUM(C24:C66)</f>
        <v>110287481</v>
      </c>
      <c r="D67" s="132">
        <f>SUM(D24:D66)</f>
        <v>-27640</v>
      </c>
      <c r="E67" s="132">
        <f>SUM(E24:E66)</f>
        <v>110259841</v>
      </c>
      <c r="F67" s="132">
        <f aca="true" t="shared" si="19" ref="F67:M67">SUM(F24:F66)</f>
        <v>43764169</v>
      </c>
      <c r="G67" s="132">
        <f t="shared" si="19"/>
        <v>24522</v>
      </c>
      <c r="H67" s="132">
        <f t="shared" si="19"/>
        <v>43788691</v>
      </c>
      <c r="I67" s="132">
        <f t="shared" si="19"/>
        <v>66471150</v>
      </c>
      <c r="J67" s="132">
        <f>SUM(J24:J66)</f>
        <v>188572</v>
      </c>
      <c r="K67" s="132">
        <f t="shared" si="19"/>
        <v>66282578</v>
      </c>
      <c r="L67" s="132">
        <f t="shared" si="19"/>
        <v>0</v>
      </c>
      <c r="M67" s="132">
        <f t="shared" si="19"/>
        <v>67228599</v>
      </c>
      <c r="N67" s="132">
        <f>SUM(N24:N66)</f>
        <v>-946021</v>
      </c>
      <c r="O67" s="133">
        <f>ROUND(N67/M67*100,1)</f>
        <v>-1.4</v>
      </c>
    </row>
    <row r="68" spans="1:15" ht="18" customHeight="1">
      <c r="A68" s="168" t="s">
        <v>132</v>
      </c>
      <c r="B68" s="169"/>
      <c r="C68" s="132">
        <f>C23+C67</f>
        <v>392205389</v>
      </c>
      <c r="D68" s="132">
        <f aca="true" t="shared" si="20" ref="D68:M68">D23+D67</f>
        <v>-47900</v>
      </c>
      <c r="E68" s="132">
        <f t="shared" si="20"/>
        <v>392157489</v>
      </c>
      <c r="F68" s="132">
        <f t="shared" si="20"/>
        <v>226682966</v>
      </c>
      <c r="G68" s="132">
        <f t="shared" si="20"/>
        <v>-1445</v>
      </c>
      <c r="H68" s="132">
        <f t="shared" si="20"/>
        <v>226681521</v>
      </c>
      <c r="I68" s="132">
        <f t="shared" si="20"/>
        <v>165475968</v>
      </c>
      <c r="J68" s="132">
        <f>J23+J67</f>
        <v>670685</v>
      </c>
      <c r="K68" s="132">
        <f t="shared" si="20"/>
        <v>164805283</v>
      </c>
      <c r="L68" s="132">
        <f t="shared" si="20"/>
        <v>0</v>
      </c>
      <c r="M68" s="132">
        <f t="shared" si="20"/>
        <v>169718305</v>
      </c>
      <c r="N68" s="132">
        <f>N23+N67</f>
        <v>-4913022</v>
      </c>
      <c r="O68" s="134">
        <f>ROUND(N68/M68*100,1)</f>
        <v>-2.9</v>
      </c>
    </row>
    <row r="69" spans="1:15" ht="18" customHeight="1">
      <c r="A69" s="23" t="s">
        <v>112</v>
      </c>
      <c r="B69" s="36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7"/>
    </row>
    <row r="70" spans="1:15" ht="18" customHeight="1">
      <c r="A70" s="26"/>
      <c r="B70" s="39" t="s">
        <v>33</v>
      </c>
      <c r="C70" s="69">
        <v>3727734</v>
      </c>
      <c r="D70" s="78">
        <v>0</v>
      </c>
      <c r="E70" s="69">
        <f>C70-D70</f>
        <v>3727734</v>
      </c>
      <c r="F70" s="69">
        <v>5020425</v>
      </c>
      <c r="G70" s="78">
        <v>0</v>
      </c>
      <c r="H70" s="69">
        <f>F70+G70</f>
        <v>5020425</v>
      </c>
      <c r="I70" s="69">
        <f>E70-H70</f>
        <v>-1292691</v>
      </c>
      <c r="J70" s="78">
        <v>0</v>
      </c>
      <c r="K70" s="78">
        <v>0</v>
      </c>
      <c r="L70" s="78">
        <v>0</v>
      </c>
      <c r="M70" s="78">
        <v>0</v>
      </c>
      <c r="N70" s="70" t="s">
        <v>155</v>
      </c>
      <c r="O70" s="75" t="s">
        <v>155</v>
      </c>
    </row>
    <row r="71" spans="1:15" ht="18" customHeight="1">
      <c r="A71" s="26"/>
      <c r="B71" s="39" t="s">
        <v>48</v>
      </c>
      <c r="C71" s="69">
        <v>1431860</v>
      </c>
      <c r="D71" s="78">
        <v>0</v>
      </c>
      <c r="E71" s="69">
        <f>C71-D71</f>
        <v>1431860</v>
      </c>
      <c r="F71" s="69">
        <v>1991440</v>
      </c>
      <c r="G71" s="78">
        <v>0</v>
      </c>
      <c r="H71" s="69">
        <f>F71+G71</f>
        <v>1991440</v>
      </c>
      <c r="I71" s="69">
        <f>E71-H71</f>
        <v>-559580</v>
      </c>
      <c r="J71" s="78">
        <v>0</v>
      </c>
      <c r="K71" s="78">
        <v>0</v>
      </c>
      <c r="L71" s="78">
        <v>0</v>
      </c>
      <c r="M71" s="78">
        <v>0</v>
      </c>
      <c r="N71" s="78">
        <f>L71-M71</f>
        <v>0</v>
      </c>
      <c r="O71" s="78">
        <v>0</v>
      </c>
    </row>
    <row r="72" spans="1:15" ht="18" customHeight="1">
      <c r="A72" s="26"/>
      <c r="B72" s="39" t="s">
        <v>49</v>
      </c>
      <c r="C72" s="69">
        <v>1915256</v>
      </c>
      <c r="D72" s="78">
        <v>0</v>
      </c>
      <c r="E72" s="69">
        <f>C72-D72</f>
        <v>1915256</v>
      </c>
      <c r="F72" s="69">
        <v>2272651</v>
      </c>
      <c r="G72" s="78">
        <v>0</v>
      </c>
      <c r="H72" s="69">
        <f>F72+G72</f>
        <v>2272651</v>
      </c>
      <c r="I72" s="69">
        <f>E72-H72</f>
        <v>-357395</v>
      </c>
      <c r="J72" s="78">
        <v>0</v>
      </c>
      <c r="K72" s="78">
        <v>0</v>
      </c>
      <c r="L72" s="78">
        <v>0</v>
      </c>
      <c r="M72" s="78">
        <v>0</v>
      </c>
      <c r="N72" s="78">
        <f>L72-M72</f>
        <v>0</v>
      </c>
      <c r="O72" s="78">
        <v>0</v>
      </c>
    </row>
    <row r="73" spans="1:15" ht="18" customHeight="1">
      <c r="A73" s="26"/>
      <c r="B73" s="39" t="s">
        <v>52</v>
      </c>
      <c r="C73" s="69">
        <v>2024898</v>
      </c>
      <c r="D73" s="78">
        <v>0</v>
      </c>
      <c r="E73" s="69">
        <f>C73-D73</f>
        <v>2024898</v>
      </c>
      <c r="F73" s="69">
        <v>3173221</v>
      </c>
      <c r="G73" s="78">
        <v>0</v>
      </c>
      <c r="H73" s="69">
        <f>F73+G73</f>
        <v>3173221</v>
      </c>
      <c r="I73" s="69">
        <f>E73-H73</f>
        <v>-1148323</v>
      </c>
      <c r="J73" s="78">
        <v>0</v>
      </c>
      <c r="K73" s="78">
        <v>0</v>
      </c>
      <c r="L73" s="78">
        <v>0</v>
      </c>
      <c r="M73" s="78">
        <v>0</v>
      </c>
      <c r="N73" s="78">
        <f>L73-M73</f>
        <v>0</v>
      </c>
      <c r="O73" s="78">
        <v>0</v>
      </c>
    </row>
    <row r="74" spans="1:15" ht="18" customHeight="1">
      <c r="A74" s="168" t="s">
        <v>113</v>
      </c>
      <c r="B74" s="169"/>
      <c r="C74" s="73">
        <f>SUM(C70:C73)</f>
        <v>9099748</v>
      </c>
      <c r="D74" s="79">
        <f aca="true" t="shared" si="21" ref="D74:M74">SUM(D70:D73)</f>
        <v>0</v>
      </c>
      <c r="E74" s="73">
        <f t="shared" si="21"/>
        <v>9099748</v>
      </c>
      <c r="F74" s="73">
        <f t="shared" si="21"/>
        <v>12457737</v>
      </c>
      <c r="G74" s="79">
        <f t="shared" si="21"/>
        <v>0</v>
      </c>
      <c r="H74" s="73">
        <f t="shared" si="21"/>
        <v>12457737</v>
      </c>
      <c r="I74" s="73">
        <f t="shared" si="21"/>
        <v>-3357989</v>
      </c>
      <c r="J74" s="79">
        <f t="shared" si="21"/>
        <v>0</v>
      </c>
      <c r="K74" s="79">
        <f t="shared" si="21"/>
        <v>0</v>
      </c>
      <c r="L74" s="79">
        <f t="shared" si="21"/>
        <v>0</v>
      </c>
      <c r="M74" s="79">
        <f t="shared" si="21"/>
        <v>0</v>
      </c>
      <c r="N74" s="80" t="s">
        <v>155</v>
      </c>
      <c r="O74" s="81" t="s">
        <v>155</v>
      </c>
    </row>
    <row r="75" spans="1:15" ht="18" customHeight="1">
      <c r="A75" s="168" t="s">
        <v>114</v>
      </c>
      <c r="B75" s="170"/>
      <c r="C75" s="73">
        <f>SUM(C68,C74)</f>
        <v>401305137</v>
      </c>
      <c r="D75" s="73">
        <f aca="true" t="shared" si="22" ref="D75:M75">SUM(D68,D74)</f>
        <v>-47900</v>
      </c>
      <c r="E75" s="73">
        <f t="shared" si="22"/>
        <v>401257237</v>
      </c>
      <c r="F75" s="73">
        <f t="shared" si="22"/>
        <v>239140703</v>
      </c>
      <c r="G75" s="73">
        <f t="shared" si="22"/>
        <v>-1445</v>
      </c>
      <c r="H75" s="73">
        <f t="shared" si="22"/>
        <v>239139258</v>
      </c>
      <c r="I75" s="73">
        <f t="shared" si="22"/>
        <v>162117979</v>
      </c>
      <c r="J75" s="73">
        <f t="shared" si="22"/>
        <v>670685</v>
      </c>
      <c r="K75" s="73">
        <f t="shared" si="22"/>
        <v>164805283</v>
      </c>
      <c r="L75" s="73">
        <f t="shared" si="22"/>
        <v>0</v>
      </c>
      <c r="M75" s="73">
        <f t="shared" si="22"/>
        <v>169718305</v>
      </c>
      <c r="N75" s="73">
        <f>SUM(N68,N74)</f>
        <v>-4913022</v>
      </c>
      <c r="O75" s="82">
        <f>ROUND(N75/M75*100,1)</f>
        <v>-2.9</v>
      </c>
    </row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</sheetData>
  <mergeCells count="10">
    <mergeCell ref="F4:H4"/>
    <mergeCell ref="A75:B75"/>
    <mergeCell ref="N3:O3"/>
    <mergeCell ref="A74:B74"/>
    <mergeCell ref="A67:B67"/>
    <mergeCell ref="A68:B68"/>
    <mergeCell ref="A23:B23"/>
    <mergeCell ref="N4:O4"/>
    <mergeCell ref="A6:B6"/>
    <mergeCell ref="C4:E4"/>
  </mergeCells>
  <printOptions/>
  <pageMargins left="0.7874015748031497" right="0.7874015748031497" top="0.7874015748031497" bottom="0.3937007874015748" header="0.5905511811023623" footer="0.31496062992125984"/>
  <pageSetup blackAndWhite="1" firstPageNumber="233" useFirstPageNumber="1" horizontalDpi="600" verticalDpi="600" orientation="portrait" paperSize="9" scale="57" r:id="rId4"/>
  <headerFooter alignWithMargins="0">
    <oddFooter>&amp;C&amp;18&amp;P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="75" zoomScaleNormal="50" zoomScaleSheetLayoutView="75" workbookViewId="0" topLeftCell="A1">
      <selection activeCell="B1" sqref="B1"/>
    </sheetView>
  </sheetViews>
  <sheetFormatPr defaultColWidth="9.00390625" defaultRowHeight="18" customHeight="1"/>
  <cols>
    <col min="1" max="1" width="9.00390625" style="84" customWidth="1"/>
    <col min="2" max="4" width="6.25390625" style="84" customWidth="1"/>
    <col min="5" max="5" width="6.375" style="84" customWidth="1"/>
    <col min="6" max="7" width="6.25390625" style="84" customWidth="1"/>
    <col min="8" max="11" width="17.25390625" style="84" customWidth="1"/>
    <col min="12" max="17" width="6.625" style="84" customWidth="1"/>
    <col min="18" max="21" width="18.125" style="84" customWidth="1"/>
    <col min="22" max="22" width="11.75390625" style="84" bestFit="1" customWidth="1"/>
    <col min="23" max="16384" width="9.00390625" style="84" customWidth="1"/>
  </cols>
  <sheetData>
    <row r="1" spans="2:20" ht="25.5" customHeight="1">
      <c r="B1" s="85" t="s">
        <v>269</v>
      </c>
      <c r="R1" s="86"/>
      <c r="S1" s="86"/>
      <c r="T1" s="86"/>
    </row>
    <row r="2" spans="2:20" ht="19.5" thickBot="1">
      <c r="B2" s="85"/>
      <c r="R2" s="86"/>
      <c r="S2" s="86"/>
      <c r="T2" s="86"/>
    </row>
    <row r="3" spans="1:21" ht="18.75">
      <c r="A3" s="248">
        <v>234</v>
      </c>
      <c r="B3" s="87"/>
      <c r="C3" s="88"/>
      <c r="D3" s="88"/>
      <c r="E3" s="88"/>
      <c r="F3" s="88"/>
      <c r="G3" s="89" t="s">
        <v>159</v>
      </c>
      <c r="H3" s="90" t="s">
        <v>160</v>
      </c>
      <c r="I3" s="91" t="s">
        <v>145</v>
      </c>
      <c r="J3" s="92" t="s">
        <v>74</v>
      </c>
      <c r="K3" s="144" t="s">
        <v>110</v>
      </c>
      <c r="L3" s="87"/>
      <c r="M3" s="88"/>
      <c r="N3" s="88"/>
      <c r="O3" s="88"/>
      <c r="P3" s="88"/>
      <c r="Q3" s="89" t="s">
        <v>159</v>
      </c>
      <c r="R3" s="90" t="s">
        <v>160</v>
      </c>
      <c r="S3" s="91" t="s">
        <v>145</v>
      </c>
      <c r="T3" s="92" t="s">
        <v>74</v>
      </c>
      <c r="U3" s="93" t="s">
        <v>110</v>
      </c>
    </row>
    <row r="4" spans="1:21" ht="18.75">
      <c r="A4" s="248"/>
      <c r="B4" s="94"/>
      <c r="C4" s="95"/>
      <c r="D4" s="95"/>
      <c r="E4" s="95"/>
      <c r="F4" s="95"/>
      <c r="G4" s="96"/>
      <c r="H4" s="97" t="s">
        <v>124</v>
      </c>
      <c r="I4" s="98" t="s">
        <v>124</v>
      </c>
      <c r="J4" s="98" t="s">
        <v>226</v>
      </c>
      <c r="K4" s="145" t="s">
        <v>227</v>
      </c>
      <c r="L4" s="94"/>
      <c r="M4" s="95"/>
      <c r="N4" s="95"/>
      <c r="O4" s="95"/>
      <c r="P4" s="95"/>
      <c r="Q4" s="96"/>
      <c r="R4" s="97" t="s">
        <v>124</v>
      </c>
      <c r="S4" s="98" t="s">
        <v>124</v>
      </c>
      <c r="T4" s="98" t="s">
        <v>226</v>
      </c>
      <c r="U4" s="99" t="s">
        <v>227</v>
      </c>
    </row>
    <row r="5" spans="1:21" ht="14.25" thickBot="1">
      <c r="A5" s="248"/>
      <c r="B5" s="100" t="s">
        <v>161</v>
      </c>
      <c r="C5" s="101"/>
      <c r="D5" s="101"/>
      <c r="E5" s="101"/>
      <c r="F5" s="101"/>
      <c r="G5" s="102"/>
      <c r="H5" s="103" t="s">
        <v>162</v>
      </c>
      <c r="I5" s="104" t="s">
        <v>163</v>
      </c>
      <c r="J5" s="105" t="s">
        <v>164</v>
      </c>
      <c r="K5" s="146" t="s">
        <v>165</v>
      </c>
      <c r="L5" s="100" t="s">
        <v>161</v>
      </c>
      <c r="M5" s="101"/>
      <c r="N5" s="101"/>
      <c r="O5" s="101"/>
      <c r="P5" s="101"/>
      <c r="Q5" s="102"/>
      <c r="R5" s="103" t="s">
        <v>162</v>
      </c>
      <c r="S5" s="104" t="s">
        <v>163</v>
      </c>
      <c r="T5" s="105" t="s">
        <v>164</v>
      </c>
      <c r="U5" s="106" t="s">
        <v>165</v>
      </c>
    </row>
    <row r="6" spans="1:21" ht="17.25" customHeight="1">
      <c r="A6" s="248"/>
      <c r="B6" s="214" t="s">
        <v>166</v>
      </c>
      <c r="C6" s="218" t="s">
        <v>167</v>
      </c>
      <c r="D6" s="218"/>
      <c r="E6" s="218"/>
      <c r="F6" s="218"/>
      <c r="G6" s="219"/>
      <c r="H6" s="140">
        <v>24552354</v>
      </c>
      <c r="I6" s="141"/>
      <c r="J6" s="142" t="s">
        <v>168</v>
      </c>
      <c r="K6" s="143" t="s">
        <v>168</v>
      </c>
      <c r="L6" s="241" t="s">
        <v>169</v>
      </c>
      <c r="M6" s="232" t="s">
        <v>170</v>
      </c>
      <c r="N6" s="233"/>
      <c r="O6" s="233"/>
      <c r="P6" s="233"/>
      <c r="Q6" s="234"/>
      <c r="R6" s="113">
        <v>1327709</v>
      </c>
      <c r="S6" s="148">
        <v>1420284</v>
      </c>
      <c r="T6" s="107" t="s">
        <v>168</v>
      </c>
      <c r="U6" s="108" t="s">
        <v>168</v>
      </c>
    </row>
    <row r="7" spans="1:21" ht="17.25" customHeight="1">
      <c r="A7" s="248"/>
      <c r="B7" s="215"/>
      <c r="C7" s="184" t="s">
        <v>171</v>
      </c>
      <c r="D7" s="226"/>
      <c r="E7" s="227"/>
      <c r="F7" s="230" t="s">
        <v>172</v>
      </c>
      <c r="G7" s="231"/>
      <c r="H7" s="109">
        <v>15692935</v>
      </c>
      <c r="I7" s="110"/>
      <c r="J7" s="111" t="s">
        <v>228</v>
      </c>
      <c r="K7" s="112" t="s">
        <v>228</v>
      </c>
      <c r="L7" s="242"/>
      <c r="M7" s="203" t="s">
        <v>229</v>
      </c>
      <c r="N7" s="203"/>
      <c r="O7" s="203"/>
      <c r="P7" s="203"/>
      <c r="Q7" s="203"/>
      <c r="R7" s="113">
        <v>928923</v>
      </c>
      <c r="S7" s="113">
        <v>998117</v>
      </c>
      <c r="T7" s="114" t="s">
        <v>228</v>
      </c>
      <c r="U7" s="115" t="s">
        <v>228</v>
      </c>
    </row>
    <row r="8" spans="1:21" ht="17.25" customHeight="1">
      <c r="A8" s="248"/>
      <c r="B8" s="215"/>
      <c r="C8" s="186"/>
      <c r="D8" s="228"/>
      <c r="E8" s="229"/>
      <c r="F8" s="224" t="s">
        <v>174</v>
      </c>
      <c r="G8" s="225"/>
      <c r="H8" s="109">
        <v>19991040</v>
      </c>
      <c r="I8" s="110"/>
      <c r="J8" s="111" t="s">
        <v>228</v>
      </c>
      <c r="K8" s="112" t="s">
        <v>228</v>
      </c>
      <c r="L8" s="242"/>
      <c r="M8" s="235" t="s">
        <v>230</v>
      </c>
      <c r="N8" s="237"/>
      <c r="O8" s="235" t="s">
        <v>231</v>
      </c>
      <c r="P8" s="236"/>
      <c r="Q8" s="237"/>
      <c r="R8" s="181">
        <v>2424585</v>
      </c>
      <c r="S8" s="181">
        <v>2643709</v>
      </c>
      <c r="T8" s="177" t="s">
        <v>228</v>
      </c>
      <c r="U8" s="179" t="s">
        <v>228</v>
      </c>
    </row>
    <row r="9" spans="1:21" ht="17.25" customHeight="1">
      <c r="A9" s="248"/>
      <c r="B9" s="215"/>
      <c r="C9" s="244" t="s">
        <v>176</v>
      </c>
      <c r="D9" s="210" t="s">
        <v>232</v>
      </c>
      <c r="E9" s="220"/>
      <c r="F9" s="217" t="s">
        <v>177</v>
      </c>
      <c r="G9" s="193"/>
      <c r="H9" s="109"/>
      <c r="I9" s="110"/>
      <c r="J9" s="111" t="s">
        <v>175</v>
      </c>
      <c r="K9" s="112" t="s">
        <v>175</v>
      </c>
      <c r="L9" s="242"/>
      <c r="M9" s="249"/>
      <c r="N9" s="250"/>
      <c r="O9" s="238"/>
      <c r="P9" s="239"/>
      <c r="Q9" s="240"/>
      <c r="R9" s="182"/>
      <c r="S9" s="182"/>
      <c r="T9" s="178"/>
      <c r="U9" s="180"/>
    </row>
    <row r="10" spans="1:21" ht="17.25" customHeight="1">
      <c r="A10" s="248"/>
      <c r="B10" s="215"/>
      <c r="C10" s="245"/>
      <c r="D10" s="212"/>
      <c r="E10" s="221"/>
      <c r="F10" s="217" t="s">
        <v>179</v>
      </c>
      <c r="G10" s="193"/>
      <c r="H10" s="109"/>
      <c r="I10" s="110"/>
      <c r="J10" s="111" t="s">
        <v>173</v>
      </c>
      <c r="K10" s="112" t="s">
        <v>173</v>
      </c>
      <c r="L10" s="242"/>
      <c r="M10" s="249"/>
      <c r="N10" s="250"/>
      <c r="O10" s="235" t="s">
        <v>178</v>
      </c>
      <c r="P10" s="236"/>
      <c r="Q10" s="237"/>
      <c r="R10" s="181">
        <v>1095569</v>
      </c>
      <c r="S10" s="181">
        <v>1090342</v>
      </c>
      <c r="T10" s="177" t="s">
        <v>173</v>
      </c>
      <c r="U10" s="179" t="s">
        <v>173</v>
      </c>
    </row>
    <row r="11" spans="1:21" ht="17.25" customHeight="1">
      <c r="A11" s="248"/>
      <c r="B11" s="215"/>
      <c r="C11" s="245"/>
      <c r="D11" s="210" t="s">
        <v>180</v>
      </c>
      <c r="E11" s="220"/>
      <c r="F11" s="217" t="s">
        <v>177</v>
      </c>
      <c r="G11" s="193"/>
      <c r="H11" s="109"/>
      <c r="I11" s="110"/>
      <c r="J11" s="111" t="s">
        <v>173</v>
      </c>
      <c r="K11" s="112" t="s">
        <v>173</v>
      </c>
      <c r="L11" s="242"/>
      <c r="M11" s="238"/>
      <c r="N11" s="240"/>
      <c r="O11" s="238"/>
      <c r="P11" s="239"/>
      <c r="Q11" s="240"/>
      <c r="R11" s="182"/>
      <c r="S11" s="182"/>
      <c r="T11" s="178"/>
      <c r="U11" s="180"/>
    </row>
    <row r="12" spans="1:21" ht="17.25" customHeight="1">
      <c r="A12" s="248"/>
      <c r="B12" s="215"/>
      <c r="C12" s="245"/>
      <c r="D12" s="212"/>
      <c r="E12" s="221"/>
      <c r="F12" s="217" t="s">
        <v>179</v>
      </c>
      <c r="G12" s="192"/>
      <c r="H12" s="109">
        <v>30178</v>
      </c>
      <c r="I12" s="110"/>
      <c r="J12" s="111" t="s">
        <v>173</v>
      </c>
      <c r="K12" s="112" t="s">
        <v>173</v>
      </c>
      <c r="L12" s="242"/>
      <c r="M12" s="200" t="s">
        <v>261</v>
      </c>
      <c r="N12" s="201"/>
      <c r="O12" s="201"/>
      <c r="P12" s="201"/>
      <c r="Q12" s="202"/>
      <c r="R12" s="113">
        <v>331954</v>
      </c>
      <c r="S12" s="113">
        <v>363982</v>
      </c>
      <c r="T12" s="114" t="s">
        <v>173</v>
      </c>
      <c r="U12" s="115" t="s">
        <v>173</v>
      </c>
    </row>
    <row r="13" spans="1:21" ht="17.25" customHeight="1">
      <c r="A13" s="248"/>
      <c r="B13" s="215"/>
      <c r="C13" s="246" t="s">
        <v>181</v>
      </c>
      <c r="D13" s="246"/>
      <c r="E13" s="246"/>
      <c r="F13" s="246"/>
      <c r="G13" s="210"/>
      <c r="H13" s="136">
        <v>2170433</v>
      </c>
      <c r="I13" s="110"/>
      <c r="J13" s="111" t="s">
        <v>173</v>
      </c>
      <c r="K13" s="112" t="s">
        <v>173</v>
      </c>
      <c r="L13" s="242"/>
      <c r="M13" s="200" t="s">
        <v>182</v>
      </c>
      <c r="N13" s="201"/>
      <c r="O13" s="201"/>
      <c r="P13" s="201"/>
      <c r="Q13" s="202"/>
      <c r="R13" s="149" t="s">
        <v>173</v>
      </c>
      <c r="S13" s="114" t="s">
        <v>175</v>
      </c>
      <c r="T13" s="114" t="s">
        <v>175</v>
      </c>
      <c r="U13" s="115" t="s">
        <v>175</v>
      </c>
    </row>
    <row r="14" spans="1:21" ht="17.25" customHeight="1">
      <c r="A14" s="248"/>
      <c r="B14" s="215"/>
      <c r="C14" s="210" t="s">
        <v>183</v>
      </c>
      <c r="D14" s="211"/>
      <c r="E14" s="189" t="s">
        <v>184</v>
      </c>
      <c r="F14" s="192"/>
      <c r="G14" s="193"/>
      <c r="H14" s="137">
        <v>1821296</v>
      </c>
      <c r="I14" s="135"/>
      <c r="J14" s="111" t="s">
        <v>173</v>
      </c>
      <c r="K14" s="112" t="s">
        <v>173</v>
      </c>
      <c r="L14" s="242"/>
      <c r="M14" s="200" t="s">
        <v>187</v>
      </c>
      <c r="N14" s="201"/>
      <c r="O14" s="201"/>
      <c r="P14" s="201"/>
      <c r="Q14" s="202"/>
      <c r="R14" s="113">
        <v>1898416</v>
      </c>
      <c r="S14" s="113">
        <v>1898416</v>
      </c>
      <c r="T14" s="114" t="s">
        <v>173</v>
      </c>
      <c r="U14" s="115" t="s">
        <v>173</v>
      </c>
    </row>
    <row r="15" spans="1:21" ht="17.25" customHeight="1">
      <c r="A15" s="248"/>
      <c r="B15" s="215"/>
      <c r="C15" s="212"/>
      <c r="D15" s="213"/>
      <c r="E15" s="188" t="s">
        <v>185</v>
      </c>
      <c r="F15" s="188"/>
      <c r="G15" s="189"/>
      <c r="H15" s="138">
        <v>670901</v>
      </c>
      <c r="I15" s="135"/>
      <c r="J15" s="111" t="s">
        <v>173</v>
      </c>
      <c r="K15" s="112" t="s">
        <v>173</v>
      </c>
      <c r="L15" s="242"/>
      <c r="M15" s="200" t="s">
        <v>234</v>
      </c>
      <c r="N15" s="201"/>
      <c r="O15" s="201"/>
      <c r="P15" s="201"/>
      <c r="Q15" s="202"/>
      <c r="R15" s="113">
        <v>3970293</v>
      </c>
      <c r="S15" s="114">
        <v>3859822</v>
      </c>
      <c r="T15" s="114" t="s">
        <v>173</v>
      </c>
      <c r="U15" s="115" t="s">
        <v>173</v>
      </c>
    </row>
    <row r="16" spans="1:21" ht="17.25" customHeight="1">
      <c r="A16" s="248"/>
      <c r="B16" s="215"/>
      <c r="C16" s="188" t="s">
        <v>188</v>
      </c>
      <c r="D16" s="188"/>
      <c r="E16" s="188"/>
      <c r="F16" s="188"/>
      <c r="G16" s="189"/>
      <c r="H16" s="109">
        <v>15929104</v>
      </c>
      <c r="I16" s="110"/>
      <c r="J16" s="111" t="s">
        <v>186</v>
      </c>
      <c r="K16" s="112" t="s">
        <v>186</v>
      </c>
      <c r="L16" s="242"/>
      <c r="M16" s="200" t="s">
        <v>237</v>
      </c>
      <c r="N16" s="201"/>
      <c r="O16" s="201"/>
      <c r="P16" s="201"/>
      <c r="Q16" s="202"/>
      <c r="R16" s="113">
        <v>5466311</v>
      </c>
      <c r="S16" s="113">
        <v>5081285</v>
      </c>
      <c r="T16" s="114" t="s">
        <v>173</v>
      </c>
      <c r="U16" s="115" t="s">
        <v>173</v>
      </c>
    </row>
    <row r="17" spans="1:21" ht="17.25" customHeight="1">
      <c r="A17" s="248"/>
      <c r="B17" s="215"/>
      <c r="C17" s="188" t="s">
        <v>233</v>
      </c>
      <c r="D17" s="188"/>
      <c r="E17" s="188"/>
      <c r="F17" s="188"/>
      <c r="G17" s="189"/>
      <c r="H17" s="109">
        <v>5290935</v>
      </c>
      <c r="I17" s="110"/>
      <c r="J17" s="111" t="s">
        <v>186</v>
      </c>
      <c r="K17" s="112" t="s">
        <v>186</v>
      </c>
      <c r="L17" s="242"/>
      <c r="M17" s="200" t="s">
        <v>240</v>
      </c>
      <c r="N17" s="201"/>
      <c r="O17" s="201"/>
      <c r="P17" s="201"/>
      <c r="Q17" s="202"/>
      <c r="R17" s="113">
        <v>940258</v>
      </c>
      <c r="S17" s="113">
        <v>940137</v>
      </c>
      <c r="T17" s="114" t="s">
        <v>186</v>
      </c>
      <c r="U17" s="115" t="s">
        <v>186</v>
      </c>
    </row>
    <row r="18" spans="1:21" ht="17.25" customHeight="1">
      <c r="A18" s="248"/>
      <c r="B18" s="215"/>
      <c r="C18" s="244" t="s">
        <v>189</v>
      </c>
      <c r="D18" s="189" t="s">
        <v>235</v>
      </c>
      <c r="E18" s="192"/>
      <c r="F18" s="192"/>
      <c r="G18" s="193"/>
      <c r="H18" s="109">
        <v>5600002</v>
      </c>
      <c r="I18" s="110"/>
      <c r="J18" s="111" t="s">
        <v>186</v>
      </c>
      <c r="K18" s="112" t="s">
        <v>186</v>
      </c>
      <c r="L18" s="242"/>
      <c r="M18" s="200" t="s">
        <v>194</v>
      </c>
      <c r="N18" s="201"/>
      <c r="O18" s="201"/>
      <c r="P18" s="201"/>
      <c r="Q18" s="202"/>
      <c r="R18" s="113">
        <v>8213814</v>
      </c>
      <c r="S18" s="113">
        <v>4707207</v>
      </c>
      <c r="T18" s="114" t="s">
        <v>186</v>
      </c>
      <c r="U18" s="115" t="s">
        <v>186</v>
      </c>
    </row>
    <row r="19" spans="1:21" ht="17.25" customHeight="1">
      <c r="A19" s="248"/>
      <c r="B19" s="215"/>
      <c r="C19" s="245"/>
      <c r="D19" s="189" t="s">
        <v>236</v>
      </c>
      <c r="E19" s="192"/>
      <c r="F19" s="192"/>
      <c r="G19" s="193"/>
      <c r="H19" s="109">
        <v>7937165</v>
      </c>
      <c r="I19" s="110"/>
      <c r="J19" s="111" t="s">
        <v>186</v>
      </c>
      <c r="K19" s="112" t="s">
        <v>186</v>
      </c>
      <c r="L19" s="242"/>
      <c r="M19" s="200" t="s">
        <v>197</v>
      </c>
      <c r="N19" s="201"/>
      <c r="O19" s="201"/>
      <c r="P19" s="201"/>
      <c r="Q19" s="202"/>
      <c r="R19" s="113" t="s">
        <v>173</v>
      </c>
      <c r="S19" s="113" t="s">
        <v>173</v>
      </c>
      <c r="T19" s="114" t="s">
        <v>186</v>
      </c>
      <c r="U19" s="115" t="s">
        <v>186</v>
      </c>
    </row>
    <row r="20" spans="1:21" ht="17.25" customHeight="1">
      <c r="A20" s="248"/>
      <c r="B20" s="215"/>
      <c r="C20" s="245"/>
      <c r="D20" s="189" t="s">
        <v>238</v>
      </c>
      <c r="E20" s="192"/>
      <c r="F20" s="192"/>
      <c r="G20" s="193"/>
      <c r="H20" s="109">
        <v>4646384</v>
      </c>
      <c r="I20" s="110"/>
      <c r="J20" s="111" t="s">
        <v>186</v>
      </c>
      <c r="K20" s="112" t="s">
        <v>186</v>
      </c>
      <c r="L20" s="242"/>
      <c r="M20" s="200" t="s">
        <v>244</v>
      </c>
      <c r="N20" s="201"/>
      <c r="O20" s="201"/>
      <c r="P20" s="201"/>
      <c r="Q20" s="202"/>
      <c r="R20" s="113">
        <v>6585286</v>
      </c>
      <c r="S20" s="113">
        <v>6674583</v>
      </c>
      <c r="T20" s="114" t="s">
        <v>186</v>
      </c>
      <c r="U20" s="115" t="s">
        <v>186</v>
      </c>
    </row>
    <row r="21" spans="1:21" ht="17.25" customHeight="1">
      <c r="A21" s="248"/>
      <c r="B21" s="215"/>
      <c r="C21" s="247"/>
      <c r="D21" s="189" t="s">
        <v>239</v>
      </c>
      <c r="E21" s="192"/>
      <c r="F21" s="192"/>
      <c r="G21" s="193"/>
      <c r="H21" s="109">
        <v>18183551</v>
      </c>
      <c r="I21" s="110"/>
      <c r="J21" s="111" t="s">
        <v>186</v>
      </c>
      <c r="K21" s="112" t="s">
        <v>186</v>
      </c>
      <c r="L21" s="242"/>
      <c r="M21" s="200" t="s">
        <v>245</v>
      </c>
      <c r="N21" s="201"/>
      <c r="O21" s="201"/>
      <c r="P21" s="201"/>
      <c r="Q21" s="202"/>
      <c r="R21" s="113">
        <v>2036792</v>
      </c>
      <c r="S21" s="113">
        <v>2016438</v>
      </c>
      <c r="T21" s="114" t="s">
        <v>186</v>
      </c>
      <c r="U21" s="115" t="s">
        <v>186</v>
      </c>
    </row>
    <row r="22" spans="1:21" ht="17.25" customHeight="1">
      <c r="A22" s="248"/>
      <c r="B22" s="215"/>
      <c r="C22" s="244" t="s">
        <v>190</v>
      </c>
      <c r="D22" s="189" t="s">
        <v>191</v>
      </c>
      <c r="E22" s="192"/>
      <c r="F22" s="192"/>
      <c r="G22" s="193"/>
      <c r="H22" s="109">
        <v>2571056</v>
      </c>
      <c r="I22" s="110"/>
      <c r="J22" s="111" t="s">
        <v>186</v>
      </c>
      <c r="K22" s="112" t="s">
        <v>186</v>
      </c>
      <c r="L22" s="242"/>
      <c r="M22" s="200" t="s">
        <v>247</v>
      </c>
      <c r="N22" s="201"/>
      <c r="O22" s="201"/>
      <c r="P22" s="201"/>
      <c r="Q22" s="202"/>
      <c r="R22" s="149" t="s">
        <v>173</v>
      </c>
      <c r="S22" s="149" t="s">
        <v>173</v>
      </c>
      <c r="T22" s="114" t="s">
        <v>186</v>
      </c>
      <c r="U22" s="115" t="s">
        <v>186</v>
      </c>
    </row>
    <row r="23" spans="1:21" ht="17.25" customHeight="1">
      <c r="A23" s="248"/>
      <c r="B23" s="215"/>
      <c r="C23" s="245"/>
      <c r="D23" s="189" t="s">
        <v>193</v>
      </c>
      <c r="E23" s="192"/>
      <c r="F23" s="192"/>
      <c r="G23" s="193"/>
      <c r="H23" s="109">
        <v>4532592</v>
      </c>
      <c r="I23" s="110"/>
      <c r="J23" s="111" t="s">
        <v>192</v>
      </c>
      <c r="K23" s="112" t="s">
        <v>192</v>
      </c>
      <c r="L23" s="242"/>
      <c r="M23" s="200" t="s">
        <v>198</v>
      </c>
      <c r="N23" s="201"/>
      <c r="O23" s="201"/>
      <c r="P23" s="201"/>
      <c r="Q23" s="202"/>
      <c r="R23" s="149" t="s">
        <v>173</v>
      </c>
      <c r="S23" s="149" t="s">
        <v>173</v>
      </c>
      <c r="T23" s="114" t="s">
        <v>186</v>
      </c>
      <c r="U23" s="115" t="s">
        <v>186</v>
      </c>
    </row>
    <row r="24" spans="1:21" ht="17.25" customHeight="1">
      <c r="A24" s="248"/>
      <c r="B24" s="215"/>
      <c r="C24" s="245"/>
      <c r="D24" s="189" t="s">
        <v>196</v>
      </c>
      <c r="E24" s="192"/>
      <c r="F24" s="192"/>
      <c r="G24" s="193"/>
      <c r="H24" s="109">
        <v>2188422</v>
      </c>
      <c r="I24" s="110"/>
      <c r="J24" s="111" t="s">
        <v>192</v>
      </c>
      <c r="K24" s="112" t="s">
        <v>192</v>
      </c>
      <c r="L24" s="242"/>
      <c r="M24" s="200" t="s">
        <v>250</v>
      </c>
      <c r="N24" s="201"/>
      <c r="O24" s="201"/>
      <c r="P24" s="201"/>
      <c r="Q24" s="202"/>
      <c r="R24" s="113">
        <v>294071</v>
      </c>
      <c r="S24" s="113">
        <v>18331</v>
      </c>
      <c r="T24" s="114" t="s">
        <v>192</v>
      </c>
      <c r="U24" s="115" t="s">
        <v>192</v>
      </c>
    </row>
    <row r="25" spans="1:21" ht="17.25" customHeight="1">
      <c r="A25" s="248"/>
      <c r="B25" s="215"/>
      <c r="C25" s="247"/>
      <c r="D25" s="188" t="s">
        <v>241</v>
      </c>
      <c r="E25" s="188"/>
      <c r="F25" s="188"/>
      <c r="G25" s="189"/>
      <c r="H25" s="109">
        <v>9292070</v>
      </c>
      <c r="I25" s="110"/>
      <c r="J25" s="111" t="s">
        <v>195</v>
      </c>
      <c r="K25" s="112" t="s">
        <v>195</v>
      </c>
      <c r="L25" s="242"/>
      <c r="M25" s="200" t="s">
        <v>129</v>
      </c>
      <c r="N25" s="201"/>
      <c r="O25" s="201"/>
      <c r="P25" s="201"/>
      <c r="Q25" s="202"/>
      <c r="R25" s="113">
        <v>5915</v>
      </c>
      <c r="S25" s="113">
        <v>4272</v>
      </c>
      <c r="T25" s="114" t="s">
        <v>195</v>
      </c>
      <c r="U25" s="115" t="s">
        <v>195</v>
      </c>
    </row>
    <row r="26" spans="1:21" ht="17.25" customHeight="1">
      <c r="A26" s="248"/>
      <c r="B26" s="215"/>
      <c r="C26" s="244" t="s">
        <v>242</v>
      </c>
      <c r="D26" s="210" t="s">
        <v>243</v>
      </c>
      <c r="E26" s="222"/>
      <c r="F26" s="222"/>
      <c r="G26" s="223"/>
      <c r="H26" s="139"/>
      <c r="I26" s="110"/>
      <c r="J26" s="111" t="s">
        <v>195</v>
      </c>
      <c r="K26" s="112" t="s">
        <v>195</v>
      </c>
      <c r="L26" s="243"/>
      <c r="M26" s="203" t="s">
        <v>252</v>
      </c>
      <c r="N26" s="203"/>
      <c r="O26" s="203"/>
      <c r="P26" s="203"/>
      <c r="Q26" s="203"/>
      <c r="R26" s="156">
        <f>SUM(R6:R25)</f>
        <v>35519896</v>
      </c>
      <c r="S26" s="113">
        <f>SUM(S6:S25)</f>
        <v>31716925</v>
      </c>
      <c r="T26" s="114" t="s">
        <v>195</v>
      </c>
      <c r="U26" s="115" t="s">
        <v>195</v>
      </c>
    </row>
    <row r="27" spans="1:21" ht="17.25" customHeight="1">
      <c r="A27" s="248"/>
      <c r="B27" s="215"/>
      <c r="C27" s="245"/>
      <c r="D27" s="189" t="s">
        <v>246</v>
      </c>
      <c r="E27" s="192"/>
      <c r="F27" s="192"/>
      <c r="G27" s="193"/>
      <c r="H27" s="109"/>
      <c r="I27" s="110"/>
      <c r="J27" s="111" t="s">
        <v>195</v>
      </c>
      <c r="K27" s="112" t="s">
        <v>195</v>
      </c>
      <c r="L27" s="159" t="s">
        <v>201</v>
      </c>
      <c r="M27" s="159"/>
      <c r="N27" s="159"/>
      <c r="O27" s="159"/>
      <c r="P27" s="159"/>
      <c r="Q27" s="160"/>
      <c r="R27" s="157">
        <f>SUM(,R26,H45)</f>
        <v>342670483</v>
      </c>
      <c r="S27" s="149" t="s">
        <v>263</v>
      </c>
      <c r="T27" s="114" t="s">
        <v>195</v>
      </c>
      <c r="U27" s="115" t="s">
        <v>195</v>
      </c>
    </row>
    <row r="28" spans="1:21" ht="17.25" customHeight="1">
      <c r="A28" s="248"/>
      <c r="B28" s="215"/>
      <c r="C28" s="245"/>
      <c r="D28" s="189" t="s">
        <v>246</v>
      </c>
      <c r="E28" s="192"/>
      <c r="F28" s="192"/>
      <c r="G28" s="193"/>
      <c r="H28" s="109"/>
      <c r="I28" s="110"/>
      <c r="J28" s="111" t="s">
        <v>195</v>
      </c>
      <c r="K28" s="112" t="s">
        <v>195</v>
      </c>
      <c r="L28" s="161" t="s">
        <v>203</v>
      </c>
      <c r="M28" s="164" t="s">
        <v>204</v>
      </c>
      <c r="N28" s="159"/>
      <c r="O28" s="159"/>
      <c r="P28" s="159"/>
      <c r="Q28" s="160"/>
      <c r="R28" s="181">
        <v>53633022</v>
      </c>
      <c r="S28" s="181" t="s">
        <v>263</v>
      </c>
      <c r="T28" s="114" t="s">
        <v>195</v>
      </c>
      <c r="U28" s="115" t="s">
        <v>195</v>
      </c>
    </row>
    <row r="29" spans="1:21" ht="17.25" customHeight="1">
      <c r="A29" s="248"/>
      <c r="B29" s="215"/>
      <c r="C29" s="158" t="s">
        <v>248</v>
      </c>
      <c r="D29" s="158"/>
      <c r="E29" s="188" t="s">
        <v>249</v>
      </c>
      <c r="F29" s="188"/>
      <c r="G29" s="189"/>
      <c r="H29" s="109">
        <v>13662094</v>
      </c>
      <c r="I29" s="110"/>
      <c r="J29" s="111" t="s">
        <v>195</v>
      </c>
      <c r="K29" s="112" t="s">
        <v>195</v>
      </c>
      <c r="L29" s="162"/>
      <c r="M29" s="165"/>
      <c r="N29" s="166"/>
      <c r="O29" s="166"/>
      <c r="P29" s="166"/>
      <c r="Q29" s="167"/>
      <c r="R29" s="182"/>
      <c r="S29" s="182"/>
      <c r="T29" s="114" t="s">
        <v>195</v>
      </c>
      <c r="U29" s="115" t="s">
        <v>195</v>
      </c>
    </row>
    <row r="30" spans="1:21" ht="17.25" customHeight="1">
      <c r="A30" s="248"/>
      <c r="B30" s="215"/>
      <c r="C30" s="158"/>
      <c r="D30" s="158"/>
      <c r="E30" s="188" t="s">
        <v>199</v>
      </c>
      <c r="F30" s="188"/>
      <c r="G30" s="189"/>
      <c r="H30" s="109">
        <v>4033668</v>
      </c>
      <c r="I30" s="110"/>
      <c r="J30" s="111" t="s">
        <v>195</v>
      </c>
      <c r="K30" s="112" t="s">
        <v>195</v>
      </c>
      <c r="L30" s="162"/>
      <c r="M30" s="164" t="s">
        <v>262</v>
      </c>
      <c r="N30" s="159"/>
      <c r="O30" s="159"/>
      <c r="P30" s="159"/>
      <c r="Q30" s="160"/>
      <c r="R30" s="181">
        <v>10935964</v>
      </c>
      <c r="S30" s="181" t="s">
        <v>263</v>
      </c>
      <c r="T30" s="114" t="s">
        <v>195</v>
      </c>
      <c r="U30" s="115" t="s">
        <v>195</v>
      </c>
    </row>
    <row r="31" spans="1:21" ht="17.25" customHeight="1">
      <c r="A31" s="248"/>
      <c r="B31" s="215"/>
      <c r="C31" s="188" t="s">
        <v>251</v>
      </c>
      <c r="D31" s="188"/>
      <c r="E31" s="188"/>
      <c r="F31" s="188"/>
      <c r="G31" s="189"/>
      <c r="H31" s="109">
        <v>7245969</v>
      </c>
      <c r="I31" s="110"/>
      <c r="J31" s="111" t="s">
        <v>195</v>
      </c>
      <c r="K31" s="112" t="s">
        <v>195</v>
      </c>
      <c r="L31" s="163"/>
      <c r="M31" s="196"/>
      <c r="N31" s="197"/>
      <c r="O31" s="197"/>
      <c r="P31" s="197"/>
      <c r="Q31" s="198"/>
      <c r="R31" s="182"/>
      <c r="S31" s="182"/>
      <c r="T31" s="114" t="s">
        <v>195</v>
      </c>
      <c r="U31" s="115" t="s">
        <v>195</v>
      </c>
    </row>
    <row r="32" spans="1:21" ht="17.25" customHeight="1">
      <c r="A32" s="248"/>
      <c r="B32" s="215"/>
      <c r="C32" s="188" t="s">
        <v>253</v>
      </c>
      <c r="D32" s="188"/>
      <c r="E32" s="188"/>
      <c r="F32" s="188"/>
      <c r="G32" s="189"/>
      <c r="H32" s="109">
        <v>32736072</v>
      </c>
      <c r="I32" s="110"/>
      <c r="J32" s="111" t="s">
        <v>195</v>
      </c>
      <c r="K32" s="112" t="s">
        <v>195</v>
      </c>
      <c r="L32" s="201" t="s">
        <v>209</v>
      </c>
      <c r="M32" s="201"/>
      <c r="N32" s="201"/>
      <c r="O32" s="201"/>
      <c r="P32" s="201"/>
      <c r="Q32" s="202"/>
      <c r="R32" s="113">
        <f>SUM(R28:R31)</f>
        <v>64568986</v>
      </c>
      <c r="S32" s="114" t="s">
        <v>195</v>
      </c>
      <c r="T32" s="114" t="s">
        <v>195</v>
      </c>
      <c r="U32" s="115" t="s">
        <v>195</v>
      </c>
    </row>
    <row r="33" spans="1:21" ht="17.25" customHeight="1" thickBot="1">
      <c r="A33" s="248"/>
      <c r="B33" s="215"/>
      <c r="C33" s="189" t="s">
        <v>254</v>
      </c>
      <c r="D33" s="192"/>
      <c r="E33" s="192"/>
      <c r="F33" s="192"/>
      <c r="G33" s="193"/>
      <c r="H33" s="109">
        <v>18442661</v>
      </c>
      <c r="I33" s="110"/>
      <c r="J33" s="111" t="s">
        <v>200</v>
      </c>
      <c r="K33" s="112" t="s">
        <v>200</v>
      </c>
      <c r="L33" s="208" t="s">
        <v>211</v>
      </c>
      <c r="M33" s="208"/>
      <c r="N33" s="208"/>
      <c r="O33" s="208"/>
      <c r="P33" s="208"/>
      <c r="Q33" s="209"/>
      <c r="R33" s="117">
        <f>SUM(R27,R32)</f>
        <v>407239469</v>
      </c>
      <c r="S33" s="117">
        <v>410766136</v>
      </c>
      <c r="T33" s="118" t="s">
        <v>200</v>
      </c>
      <c r="U33" s="119" t="s">
        <v>200</v>
      </c>
    </row>
    <row r="34" spans="1:22" ht="17.25" customHeight="1">
      <c r="A34" s="248"/>
      <c r="B34" s="215"/>
      <c r="C34" s="204" t="s">
        <v>206</v>
      </c>
      <c r="D34" s="205"/>
      <c r="E34" s="189" t="s">
        <v>207</v>
      </c>
      <c r="F34" s="192"/>
      <c r="G34" s="193"/>
      <c r="H34" s="109">
        <v>35864146</v>
      </c>
      <c r="I34" s="110"/>
      <c r="J34" s="111" t="s">
        <v>200</v>
      </c>
      <c r="K34" s="112" t="s">
        <v>200</v>
      </c>
      <c r="L34" s="166"/>
      <c r="M34" s="166"/>
      <c r="N34" s="166"/>
      <c r="O34" s="166"/>
      <c r="P34" s="166"/>
      <c r="Q34" s="166"/>
      <c r="R34" s="120"/>
      <c r="S34" s="120"/>
      <c r="T34" s="121"/>
      <c r="U34" s="121"/>
      <c r="V34" s="116"/>
    </row>
    <row r="35" spans="1:21" ht="17.25" customHeight="1">
      <c r="A35" s="248"/>
      <c r="B35" s="215"/>
      <c r="C35" s="206"/>
      <c r="D35" s="207"/>
      <c r="E35" s="189" t="s">
        <v>208</v>
      </c>
      <c r="F35" s="192"/>
      <c r="G35" s="193"/>
      <c r="H35" s="109">
        <v>15407381</v>
      </c>
      <c r="I35" s="110"/>
      <c r="J35" s="111" t="s">
        <v>202</v>
      </c>
      <c r="K35" s="112" t="s">
        <v>202</v>
      </c>
      <c r="L35" s="166"/>
      <c r="M35" s="166"/>
      <c r="N35" s="166"/>
      <c r="O35" s="166"/>
      <c r="P35" s="166"/>
      <c r="Q35" s="166"/>
      <c r="R35" s="120"/>
      <c r="S35" s="120"/>
      <c r="T35" s="121"/>
      <c r="U35" s="121"/>
    </row>
    <row r="36" spans="1:21" ht="17.25" customHeight="1">
      <c r="A36" s="248"/>
      <c r="B36" s="215"/>
      <c r="C36" s="189" t="s">
        <v>255</v>
      </c>
      <c r="D36" s="192"/>
      <c r="E36" s="192"/>
      <c r="F36" s="192"/>
      <c r="G36" s="193"/>
      <c r="H36" s="109">
        <v>17753754</v>
      </c>
      <c r="I36" s="110"/>
      <c r="J36" s="111" t="s">
        <v>205</v>
      </c>
      <c r="K36" s="112" t="s">
        <v>205</v>
      </c>
      <c r="L36" s="199"/>
      <c r="M36" s="183"/>
      <c r="N36" s="183"/>
      <c r="O36" s="183"/>
      <c r="P36" s="183"/>
      <c r="Q36" s="183"/>
      <c r="R36" s="120"/>
      <c r="S36" s="120"/>
      <c r="T36" s="121"/>
      <c r="U36" s="121"/>
    </row>
    <row r="37" spans="1:21" ht="17.25" customHeight="1">
      <c r="A37" s="248"/>
      <c r="B37" s="215"/>
      <c r="C37" s="189" t="s">
        <v>210</v>
      </c>
      <c r="D37" s="192"/>
      <c r="E37" s="192"/>
      <c r="F37" s="192"/>
      <c r="G37" s="193"/>
      <c r="H37" s="109">
        <v>11729024</v>
      </c>
      <c r="I37" s="110"/>
      <c r="J37" s="111" t="s">
        <v>205</v>
      </c>
      <c r="K37" s="112" t="s">
        <v>205</v>
      </c>
      <c r="L37" s="199"/>
      <c r="M37" s="183"/>
      <c r="N37" s="183"/>
      <c r="O37" s="183"/>
      <c r="P37" s="183"/>
      <c r="Q37" s="183"/>
      <c r="R37" s="120"/>
      <c r="S37" s="120"/>
      <c r="T37" s="121"/>
      <c r="U37" s="121"/>
    </row>
    <row r="38" spans="1:21" ht="17.25" customHeight="1">
      <c r="A38" s="248"/>
      <c r="B38" s="215"/>
      <c r="C38" s="189" t="s">
        <v>212</v>
      </c>
      <c r="D38" s="192"/>
      <c r="E38" s="192"/>
      <c r="F38" s="192"/>
      <c r="G38" s="193"/>
      <c r="H38" s="109">
        <v>3189824</v>
      </c>
      <c r="I38" s="110"/>
      <c r="J38" s="111" t="s">
        <v>205</v>
      </c>
      <c r="K38" s="112" t="s">
        <v>205</v>
      </c>
      <c r="L38" s="199"/>
      <c r="M38" s="183"/>
      <c r="N38" s="183"/>
      <c r="O38" s="183"/>
      <c r="P38" s="183"/>
      <c r="Q38" s="183"/>
      <c r="R38" s="120"/>
      <c r="S38" s="120"/>
      <c r="T38" s="121"/>
      <c r="U38" s="121"/>
    </row>
    <row r="39" spans="1:21" ht="17.25" customHeight="1">
      <c r="A39" s="248"/>
      <c r="B39" s="215"/>
      <c r="C39" s="188" t="s">
        <v>214</v>
      </c>
      <c r="D39" s="188"/>
      <c r="E39" s="188"/>
      <c r="F39" s="188"/>
      <c r="G39" s="189"/>
      <c r="H39" s="109">
        <v>3329050</v>
      </c>
      <c r="I39" s="110"/>
      <c r="J39" s="111" t="s">
        <v>173</v>
      </c>
      <c r="K39" s="112" t="s">
        <v>173</v>
      </c>
      <c r="L39" s="183"/>
      <c r="M39" s="183"/>
      <c r="N39" s="183"/>
      <c r="O39" s="183"/>
      <c r="P39" s="183"/>
      <c r="Q39" s="183"/>
      <c r="R39" s="120"/>
      <c r="S39" s="120"/>
      <c r="T39" s="121"/>
      <c r="U39" s="121"/>
    </row>
    <row r="40" spans="1:21" ht="17.25" customHeight="1">
      <c r="A40" s="248"/>
      <c r="B40" s="215"/>
      <c r="C40" s="188" t="s">
        <v>256</v>
      </c>
      <c r="D40" s="188"/>
      <c r="E40" s="188"/>
      <c r="F40" s="188"/>
      <c r="G40" s="189"/>
      <c r="H40" s="109">
        <v>4629361</v>
      </c>
      <c r="I40" s="110"/>
      <c r="J40" s="111" t="s">
        <v>213</v>
      </c>
      <c r="K40" s="112" t="s">
        <v>213</v>
      </c>
      <c r="L40" s="183"/>
      <c r="M40" s="183"/>
      <c r="N40" s="183"/>
      <c r="O40" s="183"/>
      <c r="P40" s="183"/>
      <c r="Q40" s="183"/>
      <c r="R40" s="120"/>
      <c r="S40" s="120"/>
      <c r="T40" s="121"/>
      <c r="U40" s="121"/>
    </row>
    <row r="41" spans="1:21" ht="17.25" customHeight="1">
      <c r="A41" s="248"/>
      <c r="B41" s="215"/>
      <c r="C41" s="158" t="s">
        <v>215</v>
      </c>
      <c r="D41" s="158"/>
      <c r="E41" s="188" t="s">
        <v>257</v>
      </c>
      <c r="F41" s="188"/>
      <c r="G41" s="189"/>
      <c r="H41" s="109">
        <v>1636260</v>
      </c>
      <c r="I41" s="110"/>
      <c r="J41" s="111" t="s">
        <v>175</v>
      </c>
      <c r="K41" s="112" t="s">
        <v>175</v>
      </c>
      <c r="L41" s="166"/>
      <c r="M41" s="166"/>
      <c r="N41" s="166"/>
      <c r="O41" s="166"/>
      <c r="P41" s="166"/>
      <c r="Q41" s="166"/>
      <c r="R41" s="120"/>
      <c r="S41" s="120"/>
      <c r="T41" s="121"/>
      <c r="U41" s="121"/>
    </row>
    <row r="42" spans="1:21" ht="17.25" customHeight="1">
      <c r="A42" s="248"/>
      <c r="B42" s="215"/>
      <c r="C42" s="158"/>
      <c r="D42" s="158"/>
      <c r="E42" s="188" t="s">
        <v>258</v>
      </c>
      <c r="F42" s="188"/>
      <c r="G42" s="189"/>
      <c r="H42" s="109">
        <v>2078216</v>
      </c>
      <c r="I42" s="110"/>
      <c r="J42" s="111" t="s">
        <v>175</v>
      </c>
      <c r="K42" s="112" t="s">
        <v>175</v>
      </c>
      <c r="L42" s="166"/>
      <c r="M42" s="166"/>
      <c r="N42" s="166"/>
      <c r="O42" s="166"/>
      <c r="P42" s="166"/>
      <c r="Q42" s="166"/>
      <c r="R42" s="120"/>
      <c r="S42" s="120"/>
      <c r="T42" s="121"/>
      <c r="U42" s="121"/>
    </row>
    <row r="43" spans="1:20" ht="17.25" customHeight="1">
      <c r="A43" s="248"/>
      <c r="B43" s="215"/>
      <c r="C43" s="184" t="s">
        <v>216</v>
      </c>
      <c r="D43" s="185"/>
      <c r="E43" s="188" t="s">
        <v>259</v>
      </c>
      <c r="F43" s="188"/>
      <c r="G43" s="189"/>
      <c r="H43" s="109">
        <v>17871016</v>
      </c>
      <c r="I43" s="110"/>
      <c r="J43" s="111" t="s">
        <v>175</v>
      </c>
      <c r="K43" s="112" t="s">
        <v>175</v>
      </c>
      <c r="L43" s="183"/>
      <c r="M43" s="183"/>
      <c r="N43" s="183"/>
      <c r="O43" s="183"/>
      <c r="P43" s="183"/>
      <c r="Q43" s="86"/>
      <c r="R43" s="86"/>
      <c r="S43" s="86"/>
      <c r="T43" s="86"/>
    </row>
    <row r="44" spans="1:20" ht="17.25" customHeight="1">
      <c r="A44" s="248"/>
      <c r="B44" s="215"/>
      <c r="C44" s="186"/>
      <c r="D44" s="187"/>
      <c r="E44" s="189" t="s">
        <v>260</v>
      </c>
      <c r="F44" s="192"/>
      <c r="G44" s="193"/>
      <c r="H44" s="109">
        <v>3917294</v>
      </c>
      <c r="I44" s="110"/>
      <c r="J44" s="111" t="s">
        <v>175</v>
      </c>
      <c r="K44" s="112" t="s">
        <v>175</v>
      </c>
      <c r="L44" s="190"/>
      <c r="M44" s="191"/>
      <c r="N44" s="183"/>
      <c r="O44" s="183"/>
      <c r="P44" s="183"/>
      <c r="Q44" s="122"/>
      <c r="R44" s="122"/>
      <c r="S44" s="122"/>
      <c r="T44" s="122"/>
    </row>
    <row r="45" spans="1:20" ht="17.25" customHeight="1" thickBot="1">
      <c r="A45" s="248"/>
      <c r="B45" s="216"/>
      <c r="C45" s="194" t="s">
        <v>113</v>
      </c>
      <c r="D45" s="194"/>
      <c r="E45" s="194"/>
      <c r="F45" s="194"/>
      <c r="G45" s="195"/>
      <c r="H45" s="123">
        <f>SUM(H6:H17,H21,H25,H26:H44)</f>
        <v>307150587</v>
      </c>
      <c r="I45" s="124"/>
      <c r="J45" s="125" t="s">
        <v>186</v>
      </c>
      <c r="K45" s="126" t="s">
        <v>186</v>
      </c>
      <c r="L45" s="190"/>
      <c r="M45" s="191"/>
      <c r="N45" s="183"/>
      <c r="O45" s="183"/>
      <c r="P45" s="183"/>
      <c r="Q45" s="122"/>
      <c r="R45" s="122"/>
      <c r="S45" s="122"/>
      <c r="T45" s="122"/>
    </row>
    <row r="46" spans="1:2" ht="18" customHeight="1">
      <c r="A46" s="248"/>
      <c r="B46" s="127" t="s">
        <v>267</v>
      </c>
    </row>
    <row r="47" spans="1:2" ht="18" customHeight="1">
      <c r="A47" s="248"/>
      <c r="B47" s="127" t="s">
        <v>264</v>
      </c>
    </row>
    <row r="48" ht="18" customHeight="1">
      <c r="A48" s="248"/>
    </row>
    <row r="49" ht="18" customHeight="1">
      <c r="A49" s="248"/>
    </row>
    <row r="50" ht="18" customHeight="1">
      <c r="A50" s="248"/>
    </row>
    <row r="51" ht="18" customHeight="1">
      <c r="A51" s="248"/>
    </row>
    <row r="52" ht="18" customHeight="1">
      <c r="A52" s="248"/>
    </row>
    <row r="53" ht="18" customHeight="1">
      <c r="A53" s="248"/>
    </row>
  </sheetData>
  <mergeCells count="107">
    <mergeCell ref="A3:A53"/>
    <mergeCell ref="O10:Q11"/>
    <mergeCell ref="M8:N11"/>
    <mergeCell ref="R8:R9"/>
    <mergeCell ref="R10:R11"/>
    <mergeCell ref="L42:Q42"/>
    <mergeCell ref="L41:Q41"/>
    <mergeCell ref="L40:Q40"/>
    <mergeCell ref="L39:Q39"/>
    <mergeCell ref="C18:C21"/>
    <mergeCell ref="C22:C25"/>
    <mergeCell ref="D18:G18"/>
    <mergeCell ref="C26:C28"/>
    <mergeCell ref="D27:G27"/>
    <mergeCell ref="D28:G28"/>
    <mergeCell ref="D19:G19"/>
    <mergeCell ref="F10:G10"/>
    <mergeCell ref="F11:G11"/>
    <mergeCell ref="C9:C12"/>
    <mergeCell ref="C13:G13"/>
    <mergeCell ref="D11:E12"/>
    <mergeCell ref="F8:G8"/>
    <mergeCell ref="C7:E8"/>
    <mergeCell ref="F7:G7"/>
    <mergeCell ref="M6:Q6"/>
    <mergeCell ref="M7:Q7"/>
    <mergeCell ref="O8:Q9"/>
    <mergeCell ref="L6:L26"/>
    <mergeCell ref="M12:Q12"/>
    <mergeCell ref="M14:Q14"/>
    <mergeCell ref="M16:Q16"/>
    <mergeCell ref="B6:B45"/>
    <mergeCell ref="F9:G9"/>
    <mergeCell ref="C6:G6"/>
    <mergeCell ref="D9:E10"/>
    <mergeCell ref="D20:G20"/>
    <mergeCell ref="D21:G21"/>
    <mergeCell ref="D22:G22"/>
    <mergeCell ref="D25:G25"/>
    <mergeCell ref="D26:G26"/>
    <mergeCell ref="F12:G12"/>
    <mergeCell ref="E15:G15"/>
    <mergeCell ref="C17:G17"/>
    <mergeCell ref="E14:G14"/>
    <mergeCell ref="C14:D15"/>
    <mergeCell ref="C16:G16"/>
    <mergeCell ref="M22:Q22"/>
    <mergeCell ref="M13:Q13"/>
    <mergeCell ref="M15:Q15"/>
    <mergeCell ref="M17:Q17"/>
    <mergeCell ref="M19:Q19"/>
    <mergeCell ref="M21:Q21"/>
    <mergeCell ref="M18:Q18"/>
    <mergeCell ref="M20:Q20"/>
    <mergeCell ref="L33:Q33"/>
    <mergeCell ref="M24:Q24"/>
    <mergeCell ref="M23:Q23"/>
    <mergeCell ref="D23:G23"/>
    <mergeCell ref="D24:G24"/>
    <mergeCell ref="C29:D30"/>
    <mergeCell ref="E29:G29"/>
    <mergeCell ref="E30:G30"/>
    <mergeCell ref="C31:G31"/>
    <mergeCell ref="C32:G32"/>
    <mergeCell ref="C38:G38"/>
    <mergeCell ref="M25:Q25"/>
    <mergeCell ref="M26:Q26"/>
    <mergeCell ref="C33:G33"/>
    <mergeCell ref="L35:Q35"/>
    <mergeCell ref="C34:D35"/>
    <mergeCell ref="E34:G34"/>
    <mergeCell ref="E35:G35"/>
    <mergeCell ref="L34:Q34"/>
    <mergeCell ref="L32:Q32"/>
    <mergeCell ref="C39:G39"/>
    <mergeCell ref="L27:Q27"/>
    <mergeCell ref="L28:L31"/>
    <mergeCell ref="M28:Q29"/>
    <mergeCell ref="M30:Q31"/>
    <mergeCell ref="L36:L38"/>
    <mergeCell ref="M36:Q36"/>
    <mergeCell ref="M37:Q38"/>
    <mergeCell ref="C36:G36"/>
    <mergeCell ref="C37:G37"/>
    <mergeCell ref="C40:G40"/>
    <mergeCell ref="C41:D42"/>
    <mergeCell ref="E41:G41"/>
    <mergeCell ref="E42:G42"/>
    <mergeCell ref="L43:P43"/>
    <mergeCell ref="C43:D44"/>
    <mergeCell ref="E43:G43"/>
    <mergeCell ref="L44:L45"/>
    <mergeCell ref="M44:M45"/>
    <mergeCell ref="N44:P44"/>
    <mergeCell ref="E44:G44"/>
    <mergeCell ref="N45:P45"/>
    <mergeCell ref="C45:G45"/>
    <mergeCell ref="R28:R29"/>
    <mergeCell ref="R30:R31"/>
    <mergeCell ref="S8:S9"/>
    <mergeCell ref="S10:S11"/>
    <mergeCell ref="S28:S29"/>
    <mergeCell ref="S30:S31"/>
    <mergeCell ref="T8:T9"/>
    <mergeCell ref="T10:T11"/>
    <mergeCell ref="U8:U9"/>
    <mergeCell ref="U10:U11"/>
  </mergeCells>
  <printOptions verticalCentered="1"/>
  <pageMargins left="0.1968503937007874" right="0.1968503937007874" top="0.49" bottom="0.32" header="0.1968503937007874" footer="0.1968503937007874"/>
  <pageSetup blackAndWhite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5"/>
  <sheetViews>
    <sheetView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3.875" style="4" bestFit="1" customWidth="1"/>
    <col min="2" max="2" width="6.625" style="4" customWidth="1"/>
    <col min="3" max="3" width="12.875" style="4" customWidth="1"/>
    <col min="4" max="4" width="27.00390625" style="4" customWidth="1"/>
    <col min="5" max="13" width="12.625" style="4" customWidth="1"/>
    <col min="14" max="16" width="10.625" style="4" customWidth="1"/>
    <col min="17" max="19" width="9.00390625" style="4" customWidth="1"/>
    <col min="20" max="20" width="9.625" style="4" bestFit="1" customWidth="1"/>
    <col min="21" max="41" width="9.00390625" style="4" customWidth="1"/>
    <col min="42" max="42" width="9.625" style="4" bestFit="1" customWidth="1"/>
    <col min="43" max="43" width="9.50390625" style="4" bestFit="1" customWidth="1"/>
    <col min="44" max="16384" width="9.00390625" style="4" customWidth="1"/>
  </cols>
  <sheetData>
    <row r="1" spans="3:7" ht="18" customHeight="1">
      <c r="C1" s="7" t="s">
        <v>268</v>
      </c>
      <c r="G1" s="256"/>
    </row>
    <row r="2" spans="7:44" ht="15" customHeight="1">
      <c r="G2" s="257"/>
      <c r="M2" s="14"/>
      <c r="P2" s="14" t="s">
        <v>137</v>
      </c>
      <c r="V2" s="254"/>
      <c r="AR2" s="254"/>
    </row>
    <row r="3" spans="1:44" ht="15" customHeight="1">
      <c r="A3" s="265">
        <v>235</v>
      </c>
      <c r="B3" s="15"/>
      <c r="C3" s="58"/>
      <c r="D3" s="5" t="s">
        <v>122</v>
      </c>
      <c r="E3" s="251" t="s">
        <v>160</v>
      </c>
      <c r="F3" s="252"/>
      <c r="G3" s="253"/>
      <c r="H3" s="251" t="s">
        <v>145</v>
      </c>
      <c r="I3" s="252"/>
      <c r="J3" s="253"/>
      <c r="K3" s="262" t="s">
        <v>74</v>
      </c>
      <c r="L3" s="263"/>
      <c r="M3" s="264"/>
      <c r="N3" s="262" t="s">
        <v>110</v>
      </c>
      <c r="O3" s="263"/>
      <c r="P3" s="264"/>
      <c r="S3" s="255"/>
      <c r="T3" s="255"/>
      <c r="U3" s="255"/>
      <c r="V3" s="254"/>
      <c r="AO3" s="255"/>
      <c r="AP3" s="255"/>
      <c r="AQ3" s="255"/>
      <c r="AR3" s="254"/>
    </row>
    <row r="4" spans="1:44" ht="15" customHeight="1">
      <c r="A4" s="265"/>
      <c r="B4" s="15"/>
      <c r="C4" s="6" t="s">
        <v>121</v>
      </c>
      <c r="D4" s="9"/>
      <c r="E4" s="11" t="s">
        <v>107</v>
      </c>
      <c r="F4" s="11" t="s">
        <v>108</v>
      </c>
      <c r="G4" s="11" t="s">
        <v>109</v>
      </c>
      <c r="H4" s="11" t="s">
        <v>107</v>
      </c>
      <c r="I4" s="11" t="s">
        <v>108</v>
      </c>
      <c r="J4" s="11" t="s">
        <v>109</v>
      </c>
      <c r="K4" s="11" t="s">
        <v>107</v>
      </c>
      <c r="L4" s="11" t="s">
        <v>108</v>
      </c>
      <c r="M4" s="11" t="s">
        <v>109</v>
      </c>
      <c r="N4" s="11" t="s">
        <v>107</v>
      </c>
      <c r="O4" s="11" t="s">
        <v>108</v>
      </c>
      <c r="P4" s="11" t="s">
        <v>109</v>
      </c>
      <c r="S4" s="255"/>
      <c r="T4" s="255"/>
      <c r="U4" s="255"/>
      <c r="V4" s="56"/>
      <c r="AO4" s="255"/>
      <c r="AP4" s="255"/>
      <c r="AQ4" s="255"/>
      <c r="AR4" s="56"/>
    </row>
    <row r="5" spans="1:43" ht="15" customHeight="1">
      <c r="A5" s="265"/>
      <c r="B5" s="16"/>
      <c r="C5" s="266" t="s">
        <v>81</v>
      </c>
      <c r="D5" s="59" t="s">
        <v>83</v>
      </c>
      <c r="E5" s="150">
        <v>1606510</v>
      </c>
      <c r="F5" s="150">
        <v>433450</v>
      </c>
      <c r="G5" s="150">
        <f aca="true" t="shared" si="0" ref="G5:G10">SUM(E5:F5)</f>
        <v>2039960</v>
      </c>
      <c r="H5" s="44">
        <v>1508226</v>
      </c>
      <c r="I5" s="44">
        <v>446014</v>
      </c>
      <c r="J5" s="44">
        <f>SUM(H5:I5)</f>
        <v>1954240</v>
      </c>
      <c r="K5" s="44">
        <f>E5-H5</f>
        <v>98284</v>
      </c>
      <c r="L5" s="44">
        <f>F5-I5</f>
        <v>-12564</v>
      </c>
      <c r="M5" s="44">
        <f>K5+L5</f>
        <v>85720</v>
      </c>
      <c r="N5" s="51">
        <f aca="true" t="shared" si="1" ref="N5:P20">ROUND(K5/H5*100,1)</f>
        <v>6.5</v>
      </c>
      <c r="O5" s="51">
        <f t="shared" si="1"/>
        <v>-2.8</v>
      </c>
      <c r="P5" s="51">
        <f t="shared" si="1"/>
        <v>4.4</v>
      </c>
      <c r="S5" s="57"/>
      <c r="U5" s="57"/>
      <c r="AO5" s="57"/>
      <c r="AQ5" s="57"/>
    </row>
    <row r="6" spans="1:43" ht="15" customHeight="1">
      <c r="A6" s="265"/>
      <c r="B6" s="16"/>
      <c r="C6" s="267"/>
      <c r="D6" s="60" t="s">
        <v>84</v>
      </c>
      <c r="E6" s="151">
        <v>3680470</v>
      </c>
      <c r="F6" s="151">
        <v>846248</v>
      </c>
      <c r="G6" s="151">
        <f t="shared" si="0"/>
        <v>4526718</v>
      </c>
      <c r="H6" s="45">
        <v>3465000</v>
      </c>
      <c r="I6" s="45">
        <v>903137</v>
      </c>
      <c r="J6" s="45">
        <f>SUM(H6:I6)</f>
        <v>4368137</v>
      </c>
      <c r="K6" s="45">
        <f aca="true" t="shared" si="2" ref="K6:K11">E6-H6</f>
        <v>215470</v>
      </c>
      <c r="L6" s="45">
        <f>F6-I6</f>
        <v>-56889</v>
      </c>
      <c r="M6" s="45">
        <f>K6+L6</f>
        <v>158581</v>
      </c>
      <c r="N6" s="52">
        <f t="shared" si="1"/>
        <v>6.2</v>
      </c>
      <c r="O6" s="52">
        <f t="shared" si="1"/>
        <v>-6.3</v>
      </c>
      <c r="P6" s="52">
        <f t="shared" si="1"/>
        <v>3.6</v>
      </c>
      <c r="S6" s="57"/>
      <c r="U6" s="57"/>
      <c r="AO6" s="57"/>
      <c r="AQ6" s="57"/>
    </row>
    <row r="7" spans="1:43" ht="15" customHeight="1">
      <c r="A7" s="265"/>
      <c r="B7" s="16"/>
      <c r="C7" s="267"/>
      <c r="D7" s="60" t="s">
        <v>217</v>
      </c>
      <c r="E7" s="151">
        <v>42328289</v>
      </c>
      <c r="F7" s="151">
        <v>8317642</v>
      </c>
      <c r="G7" s="151">
        <f t="shared" si="0"/>
        <v>50645931</v>
      </c>
      <c r="H7" s="45">
        <v>38115281</v>
      </c>
      <c r="I7" s="45">
        <v>8196643</v>
      </c>
      <c r="J7" s="45">
        <f>SUM(H7:I7)</f>
        <v>46311924</v>
      </c>
      <c r="K7" s="45">
        <f t="shared" si="2"/>
        <v>4213008</v>
      </c>
      <c r="L7" s="45">
        <f>F7-I7</f>
        <v>120999</v>
      </c>
      <c r="M7" s="45">
        <f>K7+L7</f>
        <v>4334007</v>
      </c>
      <c r="N7" s="52">
        <f t="shared" si="1"/>
        <v>11.1</v>
      </c>
      <c r="O7" s="52">
        <f t="shared" si="1"/>
        <v>1.5</v>
      </c>
      <c r="P7" s="52">
        <f t="shared" si="1"/>
        <v>9.4</v>
      </c>
      <c r="S7" s="57"/>
      <c r="U7" s="57"/>
      <c r="AO7" s="57"/>
      <c r="AQ7" s="57"/>
    </row>
    <row r="8" spans="1:43" ht="15" customHeight="1">
      <c r="A8" s="265"/>
      <c r="B8" s="16"/>
      <c r="C8" s="267"/>
      <c r="D8" s="60" t="s">
        <v>218</v>
      </c>
      <c r="E8" s="151">
        <v>11737826</v>
      </c>
      <c r="F8" s="151">
        <v>3213633</v>
      </c>
      <c r="G8" s="151">
        <f t="shared" si="0"/>
        <v>14951459</v>
      </c>
      <c r="H8" s="131" t="s">
        <v>173</v>
      </c>
      <c r="I8" s="131" t="s">
        <v>173</v>
      </c>
      <c r="J8" s="131" t="s">
        <v>173</v>
      </c>
      <c r="K8" s="131" t="s">
        <v>173</v>
      </c>
      <c r="L8" s="131" t="s">
        <v>173</v>
      </c>
      <c r="M8" s="131" t="s">
        <v>173</v>
      </c>
      <c r="N8" s="131" t="s">
        <v>173</v>
      </c>
      <c r="O8" s="131" t="s">
        <v>173</v>
      </c>
      <c r="P8" s="131" t="s">
        <v>173</v>
      </c>
      <c r="S8" s="57"/>
      <c r="U8" s="57"/>
      <c r="AO8" s="57"/>
      <c r="AQ8" s="57"/>
    </row>
    <row r="9" spans="1:43" ht="15" customHeight="1">
      <c r="A9" s="265"/>
      <c r="B9" s="16"/>
      <c r="C9" s="267"/>
      <c r="D9" s="128" t="s">
        <v>75</v>
      </c>
      <c r="E9" s="151">
        <f>SUM(E7:E8)</f>
        <v>54066115</v>
      </c>
      <c r="F9" s="151">
        <f>SUM(F7:F8)</f>
        <v>11531275</v>
      </c>
      <c r="G9" s="151">
        <f t="shared" si="0"/>
        <v>65597390</v>
      </c>
      <c r="H9" s="131" t="s">
        <v>173</v>
      </c>
      <c r="I9" s="131" t="s">
        <v>173</v>
      </c>
      <c r="J9" s="131" t="s">
        <v>173</v>
      </c>
      <c r="K9" s="131" t="s">
        <v>173</v>
      </c>
      <c r="L9" s="131" t="s">
        <v>173</v>
      </c>
      <c r="M9" s="131" t="s">
        <v>173</v>
      </c>
      <c r="N9" s="131" t="s">
        <v>173</v>
      </c>
      <c r="O9" s="131" t="s">
        <v>173</v>
      </c>
      <c r="P9" s="131" t="s">
        <v>173</v>
      </c>
      <c r="S9" s="57"/>
      <c r="U9" s="57"/>
      <c r="AO9" s="57"/>
      <c r="AQ9" s="57"/>
    </row>
    <row r="10" spans="1:43" ht="15" customHeight="1">
      <c r="A10" s="265"/>
      <c r="B10" s="16"/>
      <c r="C10" s="267"/>
      <c r="D10" s="60" t="s">
        <v>77</v>
      </c>
      <c r="E10" s="151">
        <v>11521006</v>
      </c>
      <c r="F10" s="151">
        <v>4903007</v>
      </c>
      <c r="G10" s="151">
        <f t="shared" si="0"/>
        <v>16424013</v>
      </c>
      <c r="H10" s="45">
        <v>9646409</v>
      </c>
      <c r="I10" s="45">
        <v>3766084</v>
      </c>
      <c r="J10" s="45">
        <f>SUM(H10:I10)</f>
        <v>13412493</v>
      </c>
      <c r="K10" s="45">
        <f t="shared" si="2"/>
        <v>1874597</v>
      </c>
      <c r="L10" s="45">
        <f>F10-I10</f>
        <v>1136923</v>
      </c>
      <c r="M10" s="45">
        <f>K10+L10</f>
        <v>3011520</v>
      </c>
      <c r="N10" s="52">
        <f t="shared" si="1"/>
        <v>19.4</v>
      </c>
      <c r="O10" s="52">
        <f t="shared" si="1"/>
        <v>30.2</v>
      </c>
      <c r="P10" s="52">
        <f t="shared" si="1"/>
        <v>22.5</v>
      </c>
      <c r="S10" s="57"/>
      <c r="U10" s="57"/>
      <c r="AO10" s="57"/>
      <c r="AQ10" s="57"/>
    </row>
    <row r="11" spans="1:43" ht="15" customHeight="1">
      <c r="A11" s="265"/>
      <c r="B11" s="16"/>
      <c r="C11" s="268"/>
      <c r="D11" s="61" t="s">
        <v>75</v>
      </c>
      <c r="E11" s="151">
        <f>SUM(E5:E6,E9,E10)</f>
        <v>70874101</v>
      </c>
      <c r="F11" s="151">
        <f>SUM(F5:F6,F9,F10)</f>
        <v>17713980</v>
      </c>
      <c r="G11" s="151">
        <f>SUM(E11:F11)</f>
        <v>88588081</v>
      </c>
      <c r="H11" s="45">
        <f>SUM(H5:H7,H10)</f>
        <v>52734916</v>
      </c>
      <c r="I11" s="45">
        <f>SUM(I5:I10)</f>
        <v>13311878</v>
      </c>
      <c r="J11" s="45">
        <f>SUM(J5:J10)</f>
        <v>66046794</v>
      </c>
      <c r="K11" s="45">
        <f t="shared" si="2"/>
        <v>18139185</v>
      </c>
      <c r="L11" s="45">
        <f>SUM(L5:L10)</f>
        <v>1188469</v>
      </c>
      <c r="M11" s="45">
        <f>SUM(M5:M10)</f>
        <v>7589828</v>
      </c>
      <c r="N11" s="52">
        <f t="shared" si="1"/>
        <v>34.4</v>
      </c>
      <c r="O11" s="52">
        <f t="shared" si="1"/>
        <v>8.9</v>
      </c>
      <c r="P11" s="52">
        <f t="shared" si="1"/>
        <v>11.5</v>
      </c>
      <c r="S11" s="57"/>
      <c r="AO11" s="57"/>
      <c r="AQ11" s="57"/>
    </row>
    <row r="12" spans="1:43" ht="15" customHeight="1">
      <c r="A12" s="265"/>
      <c r="B12" s="16"/>
      <c r="C12" s="266" t="s">
        <v>82</v>
      </c>
      <c r="D12" s="59" t="s">
        <v>78</v>
      </c>
      <c r="E12" s="150">
        <v>24340806</v>
      </c>
      <c r="F12" s="150">
        <v>5403653</v>
      </c>
      <c r="G12" s="150">
        <f>SUM(E12:F12)</f>
        <v>29744459</v>
      </c>
      <c r="H12" s="44">
        <v>23911466</v>
      </c>
      <c r="I12" s="44">
        <v>5867283</v>
      </c>
      <c r="J12" s="44">
        <f>SUM(H12:I12)</f>
        <v>29778749</v>
      </c>
      <c r="K12" s="44">
        <f aca="true" t="shared" si="3" ref="K12:L14">E12-H12</f>
        <v>429340</v>
      </c>
      <c r="L12" s="44">
        <f t="shared" si="3"/>
        <v>-463630</v>
      </c>
      <c r="M12" s="44">
        <f>K12+L12</f>
        <v>-34290</v>
      </c>
      <c r="N12" s="51">
        <f t="shared" si="1"/>
        <v>1.8</v>
      </c>
      <c r="O12" s="51">
        <f t="shared" si="1"/>
        <v>-7.9</v>
      </c>
      <c r="P12" s="51">
        <f t="shared" si="1"/>
        <v>-0.1</v>
      </c>
      <c r="S12" s="57"/>
      <c r="U12" s="57"/>
      <c r="AO12" s="57"/>
      <c r="AQ12" s="57"/>
    </row>
    <row r="13" spans="1:43" ht="15" customHeight="1">
      <c r="A13" s="265"/>
      <c r="B13" s="16"/>
      <c r="C13" s="267"/>
      <c r="D13" s="60" t="s">
        <v>79</v>
      </c>
      <c r="E13" s="151">
        <v>30415878</v>
      </c>
      <c r="F13" s="151">
        <v>9367302</v>
      </c>
      <c r="G13" s="151">
        <f>SUM(E13:F13)</f>
        <v>39783180</v>
      </c>
      <c r="H13" s="45">
        <v>28690495</v>
      </c>
      <c r="I13" s="45">
        <v>9884646</v>
      </c>
      <c r="J13" s="45">
        <f>SUM(H13:I13)</f>
        <v>38575141</v>
      </c>
      <c r="K13" s="45">
        <f t="shared" si="3"/>
        <v>1725383</v>
      </c>
      <c r="L13" s="45">
        <f t="shared" si="3"/>
        <v>-517344</v>
      </c>
      <c r="M13" s="45">
        <f>K13+L13</f>
        <v>1208039</v>
      </c>
      <c r="N13" s="52">
        <f t="shared" si="1"/>
        <v>6</v>
      </c>
      <c r="O13" s="52">
        <f t="shared" si="1"/>
        <v>-5.2</v>
      </c>
      <c r="P13" s="52">
        <f t="shared" si="1"/>
        <v>3.1</v>
      </c>
      <c r="S13" s="57"/>
      <c r="U13" s="57"/>
      <c r="AO13" s="57"/>
      <c r="AQ13" s="57"/>
    </row>
    <row r="14" spans="1:43" ht="15" customHeight="1">
      <c r="A14" s="265"/>
      <c r="B14" s="16"/>
      <c r="C14" s="267"/>
      <c r="D14" s="60" t="s">
        <v>80</v>
      </c>
      <c r="E14" s="151">
        <v>17139796</v>
      </c>
      <c r="F14" s="151">
        <v>11838930</v>
      </c>
      <c r="G14" s="151">
        <f>SUM(E14:F14)</f>
        <v>28978726</v>
      </c>
      <c r="H14" s="45">
        <v>16238827</v>
      </c>
      <c r="I14" s="45">
        <v>12900321</v>
      </c>
      <c r="J14" s="45">
        <f>SUM(H14:I14)</f>
        <v>29139148</v>
      </c>
      <c r="K14" s="45">
        <f t="shared" si="3"/>
        <v>900969</v>
      </c>
      <c r="L14" s="45">
        <f t="shared" si="3"/>
        <v>-1061391</v>
      </c>
      <c r="M14" s="45">
        <f>K14+L14</f>
        <v>-160422</v>
      </c>
      <c r="N14" s="52">
        <f t="shared" si="1"/>
        <v>5.5</v>
      </c>
      <c r="O14" s="52">
        <f t="shared" si="1"/>
        <v>-8.2</v>
      </c>
      <c r="P14" s="52">
        <f t="shared" si="1"/>
        <v>-0.6</v>
      </c>
      <c r="S14" s="57"/>
      <c r="U14" s="57"/>
      <c r="AO14" s="57"/>
      <c r="AQ14" s="57"/>
    </row>
    <row r="15" spans="1:41" ht="15" customHeight="1">
      <c r="A15" s="265"/>
      <c r="B15" s="16"/>
      <c r="C15" s="268"/>
      <c r="D15" s="61" t="s">
        <v>75</v>
      </c>
      <c r="E15" s="154">
        <f aca="true" t="shared" si="4" ref="E15:M15">SUM(E12:E14)</f>
        <v>71896480</v>
      </c>
      <c r="F15" s="154">
        <f t="shared" si="4"/>
        <v>26609885</v>
      </c>
      <c r="G15" s="154">
        <f t="shared" si="4"/>
        <v>98506365</v>
      </c>
      <c r="H15" s="46">
        <f t="shared" si="4"/>
        <v>68840788</v>
      </c>
      <c r="I15" s="46">
        <f t="shared" si="4"/>
        <v>28652250</v>
      </c>
      <c r="J15" s="46">
        <f t="shared" si="4"/>
        <v>97493038</v>
      </c>
      <c r="K15" s="46">
        <f t="shared" si="4"/>
        <v>3055692</v>
      </c>
      <c r="L15" s="46">
        <f t="shared" si="4"/>
        <v>-2042365</v>
      </c>
      <c r="M15" s="46">
        <f t="shared" si="4"/>
        <v>1013327</v>
      </c>
      <c r="N15" s="53">
        <f t="shared" si="1"/>
        <v>4.4</v>
      </c>
      <c r="O15" s="53">
        <f t="shared" si="1"/>
        <v>-7.1</v>
      </c>
      <c r="P15" s="53">
        <f t="shared" si="1"/>
        <v>1</v>
      </c>
      <c r="S15" s="57"/>
      <c r="AO15" s="57"/>
    </row>
    <row r="16" spans="1:43" ht="15" customHeight="1">
      <c r="A16" s="265"/>
      <c r="B16" s="15"/>
      <c r="C16" s="58" t="s">
        <v>85</v>
      </c>
      <c r="D16" s="5"/>
      <c r="E16" s="47">
        <v>1939611</v>
      </c>
      <c r="F16" s="62">
        <v>655308</v>
      </c>
      <c r="G16" s="44">
        <f>SUM(E16:F16)</f>
        <v>2594919</v>
      </c>
      <c r="H16" s="47">
        <v>1824322</v>
      </c>
      <c r="I16" s="62">
        <v>678856</v>
      </c>
      <c r="J16" s="44">
        <f>SUM(H16:I16)</f>
        <v>2503178</v>
      </c>
      <c r="K16" s="44">
        <f aca="true" t="shared" si="5" ref="K16:L35">E16-H16</f>
        <v>115289</v>
      </c>
      <c r="L16" s="44">
        <f t="shared" si="5"/>
        <v>-23548</v>
      </c>
      <c r="M16" s="44">
        <f aca="true" t="shared" si="6" ref="M16:M35">K16+L16</f>
        <v>91741</v>
      </c>
      <c r="N16" s="51">
        <f t="shared" si="1"/>
        <v>6.3</v>
      </c>
      <c r="O16" s="51">
        <f t="shared" si="1"/>
        <v>-3.5</v>
      </c>
      <c r="P16" s="51">
        <f t="shared" si="1"/>
        <v>3.7</v>
      </c>
      <c r="S16" s="57"/>
      <c r="U16" s="57"/>
      <c r="AO16" s="57"/>
      <c r="AQ16" s="57"/>
    </row>
    <row r="17" spans="1:43" ht="15" customHeight="1">
      <c r="A17" s="265"/>
      <c r="B17" s="15"/>
      <c r="C17" s="2" t="s">
        <v>86</v>
      </c>
      <c r="D17" s="8"/>
      <c r="E17" s="48">
        <v>8445885</v>
      </c>
      <c r="F17" s="63">
        <v>2121841</v>
      </c>
      <c r="G17" s="45">
        <f>SUM(E17:F17)</f>
        <v>10567726</v>
      </c>
      <c r="H17" s="48">
        <v>8405437</v>
      </c>
      <c r="I17" s="63">
        <v>2329948</v>
      </c>
      <c r="J17" s="45">
        <f aca="true" t="shared" si="7" ref="J17:J35">SUM(H17:I17)</f>
        <v>10735385</v>
      </c>
      <c r="K17" s="45">
        <f t="shared" si="5"/>
        <v>40448</v>
      </c>
      <c r="L17" s="45">
        <f t="shared" si="5"/>
        <v>-208107</v>
      </c>
      <c r="M17" s="45">
        <f t="shared" si="6"/>
        <v>-167659</v>
      </c>
      <c r="N17" s="52">
        <f t="shared" si="1"/>
        <v>0.5</v>
      </c>
      <c r="O17" s="52">
        <f t="shared" si="1"/>
        <v>-8.9</v>
      </c>
      <c r="P17" s="52">
        <f t="shared" si="1"/>
        <v>-1.6</v>
      </c>
      <c r="S17" s="57"/>
      <c r="U17" s="57"/>
      <c r="AO17" s="57"/>
      <c r="AQ17" s="57"/>
    </row>
    <row r="18" spans="1:43" ht="15" customHeight="1">
      <c r="A18" s="265"/>
      <c r="B18" s="15"/>
      <c r="C18" s="2" t="s">
        <v>87</v>
      </c>
      <c r="D18" s="8"/>
      <c r="E18" s="48">
        <v>858</v>
      </c>
      <c r="F18" s="63">
        <v>32620</v>
      </c>
      <c r="G18" s="45">
        <f aca="true" t="shared" si="8" ref="G18:G36">SUM(E18:F18)</f>
        <v>33478</v>
      </c>
      <c r="H18" s="48">
        <v>864</v>
      </c>
      <c r="I18" s="63">
        <v>35900</v>
      </c>
      <c r="J18" s="45">
        <f t="shared" si="7"/>
        <v>36764</v>
      </c>
      <c r="K18" s="45">
        <f t="shared" si="5"/>
        <v>-6</v>
      </c>
      <c r="L18" s="45">
        <f t="shared" si="5"/>
        <v>-3280</v>
      </c>
      <c r="M18" s="45">
        <f t="shared" si="6"/>
        <v>-3286</v>
      </c>
      <c r="N18" s="52">
        <f t="shared" si="1"/>
        <v>-0.7</v>
      </c>
      <c r="O18" s="52">
        <f t="shared" si="1"/>
        <v>-9.1</v>
      </c>
      <c r="P18" s="52">
        <f t="shared" si="1"/>
        <v>-8.9</v>
      </c>
      <c r="S18" s="57"/>
      <c r="U18" s="57"/>
      <c r="AO18" s="57"/>
      <c r="AQ18" s="57"/>
    </row>
    <row r="19" spans="1:43" ht="15" customHeight="1">
      <c r="A19" s="265"/>
      <c r="B19" s="15"/>
      <c r="C19" s="2" t="s">
        <v>88</v>
      </c>
      <c r="D19" s="8"/>
      <c r="E19" s="48">
        <v>2935505</v>
      </c>
      <c r="F19" s="129" t="s">
        <v>219</v>
      </c>
      <c r="G19" s="45">
        <f t="shared" si="8"/>
        <v>2935505</v>
      </c>
      <c r="H19" s="48">
        <v>2897796</v>
      </c>
      <c r="I19" s="129" t="s">
        <v>173</v>
      </c>
      <c r="J19" s="45">
        <f t="shared" si="7"/>
        <v>2897796</v>
      </c>
      <c r="K19" s="45">
        <f t="shared" si="5"/>
        <v>37709</v>
      </c>
      <c r="L19" s="147">
        <v>0</v>
      </c>
      <c r="M19" s="147">
        <v>0</v>
      </c>
      <c r="N19" s="52">
        <f t="shared" si="1"/>
        <v>1.3</v>
      </c>
      <c r="O19" s="147">
        <v>0</v>
      </c>
      <c r="P19" s="52">
        <f t="shared" si="1"/>
        <v>0</v>
      </c>
      <c r="S19" s="57"/>
      <c r="U19" s="57"/>
      <c r="AO19" s="57"/>
      <c r="AQ19" s="57"/>
    </row>
    <row r="20" spans="1:43" ht="15" customHeight="1">
      <c r="A20" s="265"/>
      <c r="B20" s="15"/>
      <c r="C20" s="2" t="s">
        <v>89</v>
      </c>
      <c r="D20" s="8"/>
      <c r="E20" s="48">
        <v>492561</v>
      </c>
      <c r="F20" s="63">
        <v>104594</v>
      </c>
      <c r="G20" s="45">
        <f t="shared" si="8"/>
        <v>597155</v>
      </c>
      <c r="H20" s="48">
        <v>346446</v>
      </c>
      <c r="I20" s="63">
        <v>80699</v>
      </c>
      <c r="J20" s="45">
        <f t="shared" si="7"/>
        <v>427145</v>
      </c>
      <c r="K20" s="45">
        <f t="shared" si="5"/>
        <v>146115</v>
      </c>
      <c r="L20" s="45">
        <f t="shared" si="5"/>
        <v>23895</v>
      </c>
      <c r="M20" s="45">
        <f t="shared" si="6"/>
        <v>170010</v>
      </c>
      <c r="N20" s="52">
        <f t="shared" si="1"/>
        <v>42.2</v>
      </c>
      <c r="O20" s="52">
        <f t="shared" si="1"/>
        <v>29.6</v>
      </c>
      <c r="P20" s="52">
        <f t="shared" si="1"/>
        <v>39.8</v>
      </c>
      <c r="S20" s="57"/>
      <c r="U20" s="57"/>
      <c r="AO20" s="57"/>
      <c r="AQ20" s="57"/>
    </row>
    <row r="21" spans="1:43" ht="15" customHeight="1">
      <c r="A21" s="265"/>
      <c r="B21" s="15"/>
      <c r="C21" s="2" t="s">
        <v>134</v>
      </c>
      <c r="D21" s="8"/>
      <c r="E21" s="48">
        <v>277268</v>
      </c>
      <c r="F21" s="63">
        <v>59693</v>
      </c>
      <c r="G21" s="45">
        <f t="shared" si="8"/>
        <v>336961</v>
      </c>
      <c r="H21" s="48">
        <v>176385</v>
      </c>
      <c r="I21" s="63">
        <v>41730</v>
      </c>
      <c r="J21" s="45">
        <f t="shared" si="7"/>
        <v>218115</v>
      </c>
      <c r="K21" s="45">
        <f t="shared" si="5"/>
        <v>100883</v>
      </c>
      <c r="L21" s="45">
        <f t="shared" si="5"/>
        <v>17963</v>
      </c>
      <c r="M21" s="45">
        <f t="shared" si="6"/>
        <v>118846</v>
      </c>
      <c r="N21" s="54">
        <f aca="true" t="shared" si="9" ref="N21:P27">ROUND(K21/H21*100,1)</f>
        <v>57.2</v>
      </c>
      <c r="O21" s="54">
        <f t="shared" si="9"/>
        <v>43</v>
      </c>
      <c r="P21" s="54">
        <f t="shared" si="9"/>
        <v>54.5</v>
      </c>
      <c r="S21" s="57"/>
      <c r="U21" s="57"/>
      <c r="AO21" s="57"/>
      <c r="AQ21" s="57"/>
    </row>
    <row r="22" spans="1:43" ht="15" customHeight="1">
      <c r="A22" s="265"/>
      <c r="B22" s="15"/>
      <c r="C22" s="2" t="s">
        <v>135</v>
      </c>
      <c r="D22" s="8"/>
      <c r="E22" s="48">
        <v>315744</v>
      </c>
      <c r="F22" s="63">
        <v>67754</v>
      </c>
      <c r="G22" s="45">
        <f t="shared" si="8"/>
        <v>383498</v>
      </c>
      <c r="H22" s="48">
        <v>164027</v>
      </c>
      <c r="I22" s="63">
        <v>38735</v>
      </c>
      <c r="J22" s="45">
        <f t="shared" si="7"/>
        <v>202762</v>
      </c>
      <c r="K22" s="45">
        <f t="shared" si="5"/>
        <v>151717</v>
      </c>
      <c r="L22" s="45">
        <f t="shared" si="5"/>
        <v>29019</v>
      </c>
      <c r="M22" s="45">
        <f t="shared" si="6"/>
        <v>180736</v>
      </c>
      <c r="N22" s="54">
        <f t="shared" si="9"/>
        <v>92.5</v>
      </c>
      <c r="O22" s="54">
        <f t="shared" si="9"/>
        <v>74.9</v>
      </c>
      <c r="P22" s="54">
        <f t="shared" si="9"/>
        <v>89.1</v>
      </c>
      <c r="S22" s="57"/>
      <c r="U22" s="57"/>
      <c r="AO22" s="57"/>
      <c r="AQ22" s="57"/>
    </row>
    <row r="23" spans="1:43" ht="15" customHeight="1">
      <c r="A23" s="265"/>
      <c r="B23" s="15"/>
      <c r="C23" s="2" t="s">
        <v>90</v>
      </c>
      <c r="D23" s="8"/>
      <c r="E23" s="48">
        <v>11904158</v>
      </c>
      <c r="F23" s="63">
        <v>3161849</v>
      </c>
      <c r="G23" s="45">
        <f t="shared" si="8"/>
        <v>15066007</v>
      </c>
      <c r="H23" s="48">
        <v>12177517</v>
      </c>
      <c r="I23" s="63">
        <v>3565349</v>
      </c>
      <c r="J23" s="45">
        <f t="shared" si="7"/>
        <v>15742866</v>
      </c>
      <c r="K23" s="45">
        <f t="shared" si="5"/>
        <v>-273359</v>
      </c>
      <c r="L23" s="45">
        <f t="shared" si="5"/>
        <v>-403500</v>
      </c>
      <c r="M23" s="45">
        <f t="shared" si="6"/>
        <v>-676859</v>
      </c>
      <c r="N23" s="52">
        <f t="shared" si="9"/>
        <v>-2.2</v>
      </c>
      <c r="O23" s="52">
        <f t="shared" si="9"/>
        <v>-11.3</v>
      </c>
      <c r="P23" s="52">
        <f t="shared" si="9"/>
        <v>-4.3</v>
      </c>
      <c r="S23" s="57"/>
      <c r="U23" s="57"/>
      <c r="AO23" s="57"/>
      <c r="AQ23" s="57"/>
    </row>
    <row r="24" spans="1:43" ht="15" customHeight="1">
      <c r="A24" s="265"/>
      <c r="B24" s="15"/>
      <c r="C24" s="2" t="s">
        <v>100</v>
      </c>
      <c r="D24" s="8"/>
      <c r="E24" s="48">
        <v>736953</v>
      </c>
      <c r="F24" s="63">
        <v>378225</v>
      </c>
      <c r="G24" s="45">
        <f t="shared" si="8"/>
        <v>1115178</v>
      </c>
      <c r="H24" s="48">
        <v>426388</v>
      </c>
      <c r="I24" s="63">
        <v>379389</v>
      </c>
      <c r="J24" s="45">
        <f t="shared" si="7"/>
        <v>805777</v>
      </c>
      <c r="K24" s="45">
        <f t="shared" si="5"/>
        <v>310565</v>
      </c>
      <c r="L24" s="45">
        <f t="shared" si="5"/>
        <v>-1164</v>
      </c>
      <c r="M24" s="45">
        <f t="shared" si="6"/>
        <v>309401</v>
      </c>
      <c r="N24" s="52">
        <f t="shared" si="9"/>
        <v>72.8</v>
      </c>
      <c r="O24" s="52">
        <f t="shared" si="9"/>
        <v>-0.3</v>
      </c>
      <c r="P24" s="52">
        <f t="shared" si="9"/>
        <v>38.4</v>
      </c>
      <c r="S24" s="57"/>
      <c r="U24" s="57"/>
      <c r="AO24" s="57"/>
      <c r="AQ24" s="57"/>
    </row>
    <row r="25" spans="1:43" ht="15" customHeight="1">
      <c r="A25" s="265"/>
      <c r="B25" s="15"/>
      <c r="C25" s="2" t="s">
        <v>146</v>
      </c>
      <c r="D25" s="8"/>
      <c r="E25" s="48">
        <v>67319</v>
      </c>
      <c r="F25" s="63">
        <v>14646</v>
      </c>
      <c r="G25" s="45">
        <f t="shared" si="8"/>
        <v>81965</v>
      </c>
      <c r="H25" s="48">
        <v>68648</v>
      </c>
      <c r="I25" s="63">
        <v>15450</v>
      </c>
      <c r="J25" s="45">
        <f t="shared" si="7"/>
        <v>84098</v>
      </c>
      <c r="K25" s="45">
        <f>E25-H25</f>
        <v>-1329</v>
      </c>
      <c r="L25" s="45">
        <f>F25-I25</f>
        <v>-804</v>
      </c>
      <c r="M25" s="45">
        <f>K25+L25</f>
        <v>-2133</v>
      </c>
      <c r="N25" s="52">
        <f>ROUND(K25/H25*100,1)</f>
        <v>-1.9</v>
      </c>
      <c r="O25" s="52">
        <f>ROUND(L25/I25*100,1)</f>
        <v>-5.2</v>
      </c>
      <c r="P25" s="52">
        <f>ROUND(M25/J25*100,1)</f>
        <v>-2.5</v>
      </c>
      <c r="S25" s="57"/>
      <c r="U25" s="57"/>
      <c r="AO25" s="57"/>
      <c r="AQ25" s="57"/>
    </row>
    <row r="26" spans="1:43" ht="15" customHeight="1">
      <c r="A26" s="265"/>
      <c r="B26" s="15"/>
      <c r="C26" s="2" t="s">
        <v>91</v>
      </c>
      <c r="D26" s="8"/>
      <c r="E26" s="48">
        <v>309093</v>
      </c>
      <c r="F26" s="45">
        <v>155203</v>
      </c>
      <c r="G26" s="45">
        <f t="shared" si="8"/>
        <v>464296</v>
      </c>
      <c r="H26" s="48">
        <v>309916</v>
      </c>
      <c r="I26" s="45">
        <v>149513</v>
      </c>
      <c r="J26" s="45">
        <f t="shared" si="7"/>
        <v>459429</v>
      </c>
      <c r="K26" s="45">
        <f t="shared" si="5"/>
        <v>-823</v>
      </c>
      <c r="L26" s="45">
        <f t="shared" si="5"/>
        <v>5690</v>
      </c>
      <c r="M26" s="45">
        <f t="shared" si="6"/>
        <v>4867</v>
      </c>
      <c r="N26" s="52">
        <f t="shared" si="9"/>
        <v>-0.3</v>
      </c>
      <c r="O26" s="52">
        <f t="shared" si="9"/>
        <v>3.8</v>
      </c>
      <c r="P26" s="52">
        <f t="shared" si="9"/>
        <v>1.1</v>
      </c>
      <c r="S26" s="57"/>
      <c r="U26" s="57"/>
      <c r="AO26" s="57"/>
      <c r="AQ26" s="57"/>
    </row>
    <row r="27" spans="1:43" ht="15" customHeight="1">
      <c r="A27" s="265"/>
      <c r="B27" s="15"/>
      <c r="C27" s="2" t="s">
        <v>92</v>
      </c>
      <c r="D27" s="8"/>
      <c r="E27" s="48">
        <v>2541966</v>
      </c>
      <c r="F27" s="45">
        <v>1109057</v>
      </c>
      <c r="G27" s="45">
        <f t="shared" si="8"/>
        <v>3651023</v>
      </c>
      <c r="H27" s="48">
        <v>2391025</v>
      </c>
      <c r="I27" s="45">
        <v>1179133</v>
      </c>
      <c r="J27" s="45">
        <f t="shared" si="7"/>
        <v>3570158</v>
      </c>
      <c r="K27" s="45">
        <f t="shared" si="5"/>
        <v>150941</v>
      </c>
      <c r="L27" s="45">
        <f t="shared" si="5"/>
        <v>-70076</v>
      </c>
      <c r="M27" s="45">
        <f t="shared" si="6"/>
        <v>80865</v>
      </c>
      <c r="N27" s="52">
        <f t="shared" si="9"/>
        <v>6.3</v>
      </c>
      <c r="O27" s="52">
        <f t="shared" si="9"/>
        <v>-5.9</v>
      </c>
      <c r="P27" s="52">
        <f t="shared" si="9"/>
        <v>2.3</v>
      </c>
      <c r="S27" s="57"/>
      <c r="U27" s="57"/>
      <c r="AO27" s="57"/>
      <c r="AQ27" s="57"/>
    </row>
    <row r="28" spans="1:43" ht="15" customHeight="1">
      <c r="A28" s="265"/>
      <c r="B28" s="15"/>
      <c r="C28" s="2" t="s">
        <v>94</v>
      </c>
      <c r="D28" s="8"/>
      <c r="E28" s="130" t="s">
        <v>220</v>
      </c>
      <c r="F28" s="130" t="s">
        <v>220</v>
      </c>
      <c r="G28" s="130" t="s">
        <v>221</v>
      </c>
      <c r="H28" s="130" t="s">
        <v>220</v>
      </c>
      <c r="I28" s="130" t="s">
        <v>220</v>
      </c>
      <c r="J28" s="130" t="s">
        <v>220</v>
      </c>
      <c r="K28" s="130" t="s">
        <v>220</v>
      </c>
      <c r="L28" s="130" t="s">
        <v>220</v>
      </c>
      <c r="M28" s="130" t="s">
        <v>220</v>
      </c>
      <c r="N28" s="3">
        <v>0</v>
      </c>
      <c r="O28" s="3">
        <v>0</v>
      </c>
      <c r="P28" s="3">
        <v>0</v>
      </c>
      <c r="S28" s="57"/>
      <c r="U28" s="57"/>
      <c r="AO28" s="57"/>
      <c r="AQ28" s="57"/>
    </row>
    <row r="29" spans="1:43" ht="15" customHeight="1">
      <c r="A29" s="265"/>
      <c r="B29" s="15"/>
      <c r="C29" s="2" t="s">
        <v>136</v>
      </c>
      <c r="D29" s="8"/>
      <c r="E29" s="130" t="s">
        <v>220</v>
      </c>
      <c r="F29" s="130" t="s">
        <v>221</v>
      </c>
      <c r="G29" s="130" t="s">
        <v>221</v>
      </c>
      <c r="H29" s="48">
        <v>11191918</v>
      </c>
      <c r="I29" s="45">
        <v>3487587</v>
      </c>
      <c r="J29" s="45">
        <f t="shared" si="7"/>
        <v>14679505</v>
      </c>
      <c r="K29" s="130" t="s">
        <v>220</v>
      </c>
      <c r="L29" s="130" t="s">
        <v>220</v>
      </c>
      <c r="M29" s="130" t="s">
        <v>220</v>
      </c>
      <c r="N29" s="130" t="s">
        <v>220</v>
      </c>
      <c r="O29" s="130" t="s">
        <v>220</v>
      </c>
      <c r="P29" s="152" t="s">
        <v>266</v>
      </c>
      <c r="S29" s="57"/>
      <c r="U29" s="57"/>
      <c r="AO29" s="57"/>
      <c r="AQ29" s="57"/>
    </row>
    <row r="30" spans="1:43" ht="15" customHeight="1">
      <c r="A30" s="265"/>
      <c r="B30" s="15"/>
      <c r="C30" s="2" t="s">
        <v>95</v>
      </c>
      <c r="D30" s="8"/>
      <c r="E30" s="48">
        <v>76525</v>
      </c>
      <c r="F30" s="45">
        <v>20727</v>
      </c>
      <c r="G30" s="45">
        <f t="shared" si="8"/>
        <v>97252</v>
      </c>
      <c r="H30" s="48">
        <v>80099</v>
      </c>
      <c r="I30" s="45">
        <v>25245</v>
      </c>
      <c r="J30" s="45">
        <f t="shared" si="7"/>
        <v>105344</v>
      </c>
      <c r="K30" s="45">
        <f t="shared" si="5"/>
        <v>-3574</v>
      </c>
      <c r="L30" s="45">
        <f t="shared" si="5"/>
        <v>-4518</v>
      </c>
      <c r="M30" s="45">
        <f t="shared" si="6"/>
        <v>-8092</v>
      </c>
      <c r="N30" s="52">
        <f aca="true" t="shared" si="10" ref="N30:P31">ROUND(K30/H30*100,1)</f>
        <v>-4.5</v>
      </c>
      <c r="O30" s="52">
        <f t="shared" si="10"/>
        <v>-17.9</v>
      </c>
      <c r="P30" s="52">
        <f t="shared" si="10"/>
        <v>-7.7</v>
      </c>
      <c r="S30" s="57"/>
      <c r="U30" s="57"/>
      <c r="AO30" s="57"/>
      <c r="AQ30" s="57"/>
    </row>
    <row r="31" spans="1:43" ht="15" customHeight="1">
      <c r="A31" s="265"/>
      <c r="B31" s="15"/>
      <c r="C31" s="2" t="s">
        <v>96</v>
      </c>
      <c r="D31" s="8"/>
      <c r="E31" s="48">
        <v>2292033</v>
      </c>
      <c r="F31" s="45">
        <v>1011141</v>
      </c>
      <c r="G31" s="45">
        <f t="shared" si="8"/>
        <v>3303174</v>
      </c>
      <c r="H31" s="48">
        <v>2223946</v>
      </c>
      <c r="I31" s="45">
        <v>1095195</v>
      </c>
      <c r="J31" s="45">
        <f t="shared" si="7"/>
        <v>3319141</v>
      </c>
      <c r="K31" s="45">
        <f t="shared" si="5"/>
        <v>68087</v>
      </c>
      <c r="L31" s="45">
        <f t="shared" si="5"/>
        <v>-84054</v>
      </c>
      <c r="M31" s="45">
        <f t="shared" si="6"/>
        <v>-15967</v>
      </c>
      <c r="N31" s="52">
        <f t="shared" si="10"/>
        <v>3.1</v>
      </c>
      <c r="O31" s="52">
        <f t="shared" si="10"/>
        <v>-7.7</v>
      </c>
      <c r="P31" s="52">
        <f t="shared" si="10"/>
        <v>-0.5</v>
      </c>
      <c r="S31" s="57"/>
      <c r="U31" s="57"/>
      <c r="AO31" s="57"/>
      <c r="AQ31" s="57"/>
    </row>
    <row r="32" spans="1:43" ht="15" customHeight="1">
      <c r="A32" s="265"/>
      <c r="B32" s="15"/>
      <c r="C32" s="2" t="s">
        <v>97</v>
      </c>
      <c r="D32" s="8"/>
      <c r="E32" s="130" t="s">
        <v>220</v>
      </c>
      <c r="F32" s="130" t="s">
        <v>221</v>
      </c>
      <c r="G32" s="130" t="s">
        <v>221</v>
      </c>
      <c r="H32" s="48">
        <v>0</v>
      </c>
      <c r="I32" s="3"/>
      <c r="J32" s="45">
        <f t="shared" si="7"/>
        <v>0</v>
      </c>
      <c r="K32" s="130" t="s">
        <v>220</v>
      </c>
      <c r="L32" s="130" t="s">
        <v>220</v>
      </c>
      <c r="M32" s="130" t="s">
        <v>220</v>
      </c>
      <c r="N32" s="3">
        <v>0</v>
      </c>
      <c r="O32" s="3">
        <v>0</v>
      </c>
      <c r="P32" s="3">
        <v>0</v>
      </c>
      <c r="S32" s="57"/>
      <c r="U32" s="57"/>
      <c r="AO32" s="57"/>
      <c r="AQ32" s="57"/>
    </row>
    <row r="33" spans="1:43" ht="15" customHeight="1">
      <c r="A33" s="265"/>
      <c r="B33" s="15"/>
      <c r="C33" s="2" t="s">
        <v>98</v>
      </c>
      <c r="D33" s="8"/>
      <c r="E33" s="48">
        <v>6389350</v>
      </c>
      <c r="F33" s="45">
        <v>2819409</v>
      </c>
      <c r="G33" s="45">
        <f t="shared" si="8"/>
        <v>9208759</v>
      </c>
      <c r="H33" s="48">
        <v>6311891</v>
      </c>
      <c r="I33" s="45">
        <v>3108389</v>
      </c>
      <c r="J33" s="45">
        <f t="shared" si="7"/>
        <v>9420280</v>
      </c>
      <c r="K33" s="45">
        <f t="shared" si="5"/>
        <v>77459</v>
      </c>
      <c r="L33" s="45">
        <f t="shared" si="5"/>
        <v>-288980</v>
      </c>
      <c r="M33" s="45">
        <f t="shared" si="6"/>
        <v>-211521</v>
      </c>
      <c r="N33" s="52">
        <f aca="true" t="shared" si="11" ref="N33:P55">ROUND(K33/H33*100,1)</f>
        <v>1.2</v>
      </c>
      <c r="O33" s="52">
        <f t="shared" si="11"/>
        <v>-9.3</v>
      </c>
      <c r="P33" s="52">
        <f t="shared" si="11"/>
        <v>-2.2</v>
      </c>
      <c r="S33" s="57"/>
      <c r="U33" s="57"/>
      <c r="AO33" s="57"/>
      <c r="AQ33" s="57"/>
    </row>
    <row r="34" spans="1:43" ht="15" customHeight="1">
      <c r="A34" s="265"/>
      <c r="B34" s="15"/>
      <c r="C34" s="2" t="s">
        <v>99</v>
      </c>
      <c r="D34" s="8"/>
      <c r="E34" s="48">
        <v>10040</v>
      </c>
      <c r="F34" s="45">
        <v>10787</v>
      </c>
      <c r="G34" s="45">
        <f t="shared" si="8"/>
        <v>20827</v>
      </c>
      <c r="H34" s="48">
        <v>12240</v>
      </c>
      <c r="I34" s="45">
        <v>13199</v>
      </c>
      <c r="J34" s="45">
        <f t="shared" si="7"/>
        <v>25439</v>
      </c>
      <c r="K34" s="45">
        <f t="shared" si="5"/>
        <v>-2200</v>
      </c>
      <c r="L34" s="45">
        <f t="shared" si="5"/>
        <v>-2412</v>
      </c>
      <c r="M34" s="45">
        <f t="shared" si="6"/>
        <v>-4612</v>
      </c>
      <c r="N34" s="52">
        <f t="shared" si="11"/>
        <v>-18</v>
      </c>
      <c r="O34" s="52">
        <f t="shared" si="11"/>
        <v>-18.3</v>
      </c>
      <c r="P34" s="52">
        <f t="shared" si="11"/>
        <v>-18.1</v>
      </c>
      <c r="S34" s="57"/>
      <c r="U34" s="57"/>
      <c r="AO34" s="57"/>
      <c r="AQ34" s="57"/>
    </row>
    <row r="35" spans="1:43" ht="15" customHeight="1">
      <c r="A35" s="265"/>
      <c r="B35" s="15"/>
      <c r="C35" s="2" t="s">
        <v>101</v>
      </c>
      <c r="D35" s="8"/>
      <c r="E35" s="48">
        <v>421935</v>
      </c>
      <c r="F35" s="45">
        <v>83394</v>
      </c>
      <c r="G35" s="45">
        <f t="shared" si="8"/>
        <v>505329</v>
      </c>
      <c r="H35" s="48">
        <v>410902</v>
      </c>
      <c r="I35" s="45">
        <v>91596</v>
      </c>
      <c r="J35" s="45">
        <f t="shared" si="7"/>
        <v>502498</v>
      </c>
      <c r="K35" s="45">
        <f t="shared" si="5"/>
        <v>11033</v>
      </c>
      <c r="L35" s="45">
        <f t="shared" si="5"/>
        <v>-8202</v>
      </c>
      <c r="M35" s="45">
        <f t="shared" si="6"/>
        <v>2831</v>
      </c>
      <c r="N35" s="52">
        <f t="shared" si="11"/>
        <v>2.7</v>
      </c>
      <c r="O35" s="52">
        <f t="shared" si="11"/>
        <v>-9</v>
      </c>
      <c r="P35" s="52">
        <f t="shared" si="11"/>
        <v>0.6</v>
      </c>
      <c r="S35" s="57"/>
      <c r="U35" s="57"/>
      <c r="AO35" s="57"/>
      <c r="AQ35" s="57"/>
    </row>
    <row r="36" spans="1:41" ht="15" customHeight="1">
      <c r="A36" s="265"/>
      <c r="B36" s="15"/>
      <c r="C36" s="6" t="s">
        <v>75</v>
      </c>
      <c r="D36" s="9"/>
      <c r="E36" s="45">
        <f>SUM(E16:E35)</f>
        <v>39156804</v>
      </c>
      <c r="F36" s="45">
        <f>SUM(F16:F35)</f>
        <v>11806248</v>
      </c>
      <c r="G36" s="45">
        <f t="shared" si="8"/>
        <v>50963052</v>
      </c>
      <c r="H36" s="45">
        <f aca="true" t="shared" si="12" ref="H36:M36">SUM(H16:H35)</f>
        <v>49419767</v>
      </c>
      <c r="I36" s="45">
        <f t="shared" si="12"/>
        <v>16315913</v>
      </c>
      <c r="J36" s="45">
        <f t="shared" si="12"/>
        <v>65735680</v>
      </c>
      <c r="K36" s="45">
        <f t="shared" si="12"/>
        <v>928955</v>
      </c>
      <c r="L36" s="45">
        <f t="shared" si="12"/>
        <v>-1022078</v>
      </c>
      <c r="M36" s="45">
        <f t="shared" si="12"/>
        <v>-130832</v>
      </c>
      <c r="N36" s="52">
        <f t="shared" si="11"/>
        <v>1.9</v>
      </c>
      <c r="O36" s="52">
        <f t="shared" si="11"/>
        <v>-6.3</v>
      </c>
      <c r="P36" s="52">
        <f>ROUND(M36/J36*100,1)</f>
        <v>-0.2</v>
      </c>
      <c r="S36" s="57"/>
      <c r="AO36" s="57"/>
    </row>
    <row r="37" spans="1:41" ht="15" customHeight="1">
      <c r="A37" s="265"/>
      <c r="B37" s="15"/>
      <c r="C37" s="258" t="s">
        <v>93</v>
      </c>
      <c r="D37" s="259"/>
      <c r="E37" s="44"/>
      <c r="F37" s="44"/>
      <c r="G37" s="44"/>
      <c r="H37" s="44"/>
      <c r="I37" s="44"/>
      <c r="J37" s="44"/>
      <c r="K37" s="44"/>
      <c r="L37" s="44"/>
      <c r="M37" s="44"/>
      <c r="N37" s="51"/>
      <c r="O37" s="51"/>
      <c r="P37" s="51"/>
      <c r="S37" s="57"/>
      <c r="AO37" s="57"/>
    </row>
    <row r="38" spans="1:43" ht="15" customHeight="1">
      <c r="A38" s="265"/>
      <c r="B38" s="16"/>
      <c r="C38" s="260" t="s">
        <v>147</v>
      </c>
      <c r="D38" s="261"/>
      <c r="E38" s="131" t="s">
        <v>222</v>
      </c>
      <c r="F38" s="131" t="s">
        <v>222</v>
      </c>
      <c r="G38" s="131" t="s">
        <v>222</v>
      </c>
      <c r="H38" s="45">
        <v>3083793</v>
      </c>
      <c r="I38" s="45">
        <v>764332</v>
      </c>
      <c r="J38" s="45">
        <f>SUM(H38:I38)</f>
        <v>3848125</v>
      </c>
      <c r="K38" s="130" t="s">
        <v>220</v>
      </c>
      <c r="L38" s="130" t="s">
        <v>220</v>
      </c>
      <c r="M38" s="130" t="s">
        <v>220</v>
      </c>
      <c r="N38" s="130" t="s">
        <v>220</v>
      </c>
      <c r="O38" s="130" t="s">
        <v>220</v>
      </c>
      <c r="P38" s="131" t="s">
        <v>220</v>
      </c>
      <c r="S38" s="57"/>
      <c r="U38" s="57"/>
      <c r="AO38" s="57"/>
      <c r="AQ38" s="57"/>
    </row>
    <row r="39" spans="1:43" ht="15" customHeight="1">
      <c r="A39" s="265"/>
      <c r="B39" s="16"/>
      <c r="C39" s="260" t="s">
        <v>265</v>
      </c>
      <c r="D39" s="261"/>
      <c r="E39" s="45">
        <v>817529</v>
      </c>
      <c r="F39" s="45">
        <v>217013</v>
      </c>
      <c r="G39" s="45">
        <f>SUM(E39:F39)</f>
        <v>1034542</v>
      </c>
      <c r="H39" s="45">
        <v>505723</v>
      </c>
      <c r="I39" s="45">
        <v>152987</v>
      </c>
      <c r="J39" s="45">
        <f>SUM(H39:I39)</f>
        <v>658710</v>
      </c>
      <c r="K39" s="49">
        <f>E39-H39</f>
        <v>311806</v>
      </c>
      <c r="L39" s="49">
        <f>F39-I39</f>
        <v>64026</v>
      </c>
      <c r="M39" s="49">
        <f>K39+L39</f>
        <v>375832</v>
      </c>
      <c r="N39" s="130" t="s">
        <v>220</v>
      </c>
      <c r="O39" s="130" t="s">
        <v>220</v>
      </c>
      <c r="P39" s="131" t="s">
        <v>220</v>
      </c>
      <c r="S39" s="57"/>
      <c r="U39" s="57"/>
      <c r="AO39" s="57"/>
      <c r="AQ39" s="57"/>
    </row>
    <row r="40" spans="1:41" ht="15" customHeight="1">
      <c r="A40" s="265"/>
      <c r="B40" s="16"/>
      <c r="C40" s="66"/>
      <c r="D40" s="9" t="s">
        <v>75</v>
      </c>
      <c r="E40" s="46">
        <f aca="true" t="shared" si="13" ref="E40:J40">SUM(E38:E39)</f>
        <v>817529</v>
      </c>
      <c r="F40" s="46">
        <f t="shared" si="13"/>
        <v>217013</v>
      </c>
      <c r="G40" s="46">
        <f t="shared" si="13"/>
        <v>1034542</v>
      </c>
      <c r="H40" s="46">
        <f t="shared" si="13"/>
        <v>3589516</v>
      </c>
      <c r="I40" s="46">
        <f t="shared" si="13"/>
        <v>917319</v>
      </c>
      <c r="J40" s="46">
        <f t="shared" si="13"/>
        <v>4506835</v>
      </c>
      <c r="K40" s="46">
        <f>E40-H40</f>
        <v>-2771987</v>
      </c>
      <c r="L40" s="46">
        <f>F40-I40</f>
        <v>-700306</v>
      </c>
      <c r="M40" s="46">
        <f>K40+L40</f>
        <v>-3472293</v>
      </c>
      <c r="N40" s="53">
        <f t="shared" si="11"/>
        <v>-77.2</v>
      </c>
      <c r="O40" s="53">
        <f t="shared" si="11"/>
        <v>-76.3</v>
      </c>
      <c r="P40" s="53">
        <f t="shared" si="11"/>
        <v>-77</v>
      </c>
      <c r="S40" s="57"/>
      <c r="AO40" s="57"/>
    </row>
    <row r="41" spans="1:41" ht="15" customHeight="1">
      <c r="A41" s="265"/>
      <c r="B41" s="15"/>
      <c r="C41" s="83" t="s">
        <v>223</v>
      </c>
      <c r="D41" s="8"/>
      <c r="E41" s="45">
        <v>425708</v>
      </c>
      <c r="F41" s="45">
        <v>99246</v>
      </c>
      <c r="G41" s="45">
        <f>SUM(E41:F41)</f>
        <v>524954</v>
      </c>
      <c r="H41" s="49" t="s">
        <v>224</v>
      </c>
      <c r="I41" s="49" t="s">
        <v>224</v>
      </c>
      <c r="J41" s="49" t="s">
        <v>224</v>
      </c>
      <c r="K41" s="49" t="s">
        <v>224</v>
      </c>
      <c r="L41" s="49" t="s">
        <v>224</v>
      </c>
      <c r="M41" s="49" t="s">
        <v>224</v>
      </c>
      <c r="N41" s="49" t="s">
        <v>224</v>
      </c>
      <c r="O41" s="49" t="s">
        <v>224</v>
      </c>
      <c r="P41" s="155" t="s">
        <v>224</v>
      </c>
      <c r="S41" s="57"/>
      <c r="AO41" s="57"/>
    </row>
    <row r="42" spans="1:41" ht="15" customHeight="1">
      <c r="A42" s="265"/>
      <c r="B42" s="15"/>
      <c r="C42" s="269" t="s">
        <v>148</v>
      </c>
      <c r="D42" s="270"/>
      <c r="E42" s="44"/>
      <c r="F42" s="44"/>
      <c r="G42" s="44"/>
      <c r="H42" s="44"/>
      <c r="I42" s="44"/>
      <c r="J42" s="44"/>
      <c r="K42" s="67"/>
      <c r="L42" s="67"/>
      <c r="M42" s="67"/>
      <c r="N42" s="51"/>
      <c r="O42" s="51"/>
      <c r="P42" s="52"/>
      <c r="S42" s="57"/>
      <c r="AO42" s="57"/>
    </row>
    <row r="43" spans="1:41" ht="15" customHeight="1">
      <c r="A43" s="265"/>
      <c r="B43" s="15"/>
      <c r="C43" s="271" t="s">
        <v>149</v>
      </c>
      <c r="D43" s="272"/>
      <c r="E43" s="3">
        <v>0</v>
      </c>
      <c r="F43" s="3">
        <v>0</v>
      </c>
      <c r="G43" s="3">
        <v>0</v>
      </c>
      <c r="H43" s="45">
        <v>1281587</v>
      </c>
      <c r="I43" s="45">
        <v>323934</v>
      </c>
      <c r="J43" s="45">
        <f>SUM(H43:I43)</f>
        <v>1605521</v>
      </c>
      <c r="K43" s="49">
        <f>E43-H43</f>
        <v>-1281587</v>
      </c>
      <c r="L43" s="49">
        <f>F43-I43</f>
        <v>-323934</v>
      </c>
      <c r="M43" s="49">
        <f>K43+L43</f>
        <v>-1605521</v>
      </c>
      <c r="N43" s="52"/>
      <c r="O43" s="52"/>
      <c r="P43" s="52">
        <f>ROUND(M43/J43*100,1)</f>
        <v>-100</v>
      </c>
      <c r="S43" s="57"/>
      <c r="AO43" s="57"/>
    </row>
    <row r="44" spans="1:41" ht="15" customHeight="1">
      <c r="A44" s="265"/>
      <c r="B44" s="15"/>
      <c r="C44" s="271" t="s">
        <v>150</v>
      </c>
      <c r="D44" s="272"/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49">
        <f>E44-H44</f>
        <v>0</v>
      </c>
      <c r="L44" s="49">
        <f>F44-I44</f>
        <v>0</v>
      </c>
      <c r="M44" s="49">
        <f>K44+L44</f>
        <v>0</v>
      </c>
      <c r="N44" s="52"/>
      <c r="O44" s="52"/>
      <c r="P44" s="52">
        <v>0</v>
      </c>
      <c r="S44" s="57"/>
      <c r="AO44" s="57"/>
    </row>
    <row r="45" spans="1:41" ht="15" customHeight="1">
      <c r="A45" s="265"/>
      <c r="B45" s="15"/>
      <c r="C45" s="66"/>
      <c r="D45" s="9" t="s">
        <v>75</v>
      </c>
      <c r="E45" s="3">
        <v>0</v>
      </c>
      <c r="F45" s="3">
        <v>0</v>
      </c>
      <c r="G45" s="3">
        <v>0</v>
      </c>
      <c r="H45" s="46">
        <f aca="true" t="shared" si="14" ref="H45:M45">SUM(H43:H44)</f>
        <v>1281587</v>
      </c>
      <c r="I45" s="46">
        <f t="shared" si="14"/>
        <v>323934</v>
      </c>
      <c r="J45" s="46">
        <f t="shared" si="14"/>
        <v>1605521</v>
      </c>
      <c r="K45" s="68">
        <f t="shared" si="14"/>
        <v>-1281587</v>
      </c>
      <c r="L45" s="68">
        <f t="shared" si="14"/>
        <v>-323934</v>
      </c>
      <c r="M45" s="68">
        <f t="shared" si="14"/>
        <v>-1605521</v>
      </c>
      <c r="N45" s="53">
        <f>ROUND(K45/H45*100,1)</f>
        <v>-100</v>
      </c>
      <c r="O45" s="53">
        <f>ROUND(L45/I45*100,1)</f>
        <v>-100</v>
      </c>
      <c r="P45" s="53">
        <f>ROUND(M45/J45*100,1)</f>
        <v>-100</v>
      </c>
      <c r="S45" s="57"/>
      <c r="AO45" s="57"/>
    </row>
    <row r="46" spans="1:43" ht="15" customHeight="1">
      <c r="A46" s="265"/>
      <c r="B46" s="15"/>
      <c r="C46" s="1" t="s">
        <v>102</v>
      </c>
      <c r="D46" s="10"/>
      <c r="E46" s="50">
        <f>E11+E15+E36+E40+E45+E41</f>
        <v>183170622</v>
      </c>
      <c r="F46" s="50">
        <f>F11+F15+F36+F40+F45+F41</f>
        <v>56446372</v>
      </c>
      <c r="G46" s="50">
        <f>SUM(E46:F46)</f>
        <v>239616994</v>
      </c>
      <c r="H46" s="50">
        <f aca="true" t="shared" si="15" ref="H46:M46">H11+H15+H36+H40+H45</f>
        <v>175866574</v>
      </c>
      <c r="I46" s="50">
        <f t="shared" si="15"/>
        <v>59521294</v>
      </c>
      <c r="J46" s="50">
        <f t="shared" si="15"/>
        <v>235387868</v>
      </c>
      <c r="K46" s="50">
        <f t="shared" si="15"/>
        <v>18070258</v>
      </c>
      <c r="L46" s="50">
        <f t="shared" si="15"/>
        <v>-2900214</v>
      </c>
      <c r="M46" s="50">
        <f t="shared" si="15"/>
        <v>3394509</v>
      </c>
      <c r="N46" s="55">
        <f t="shared" si="11"/>
        <v>10.3</v>
      </c>
      <c r="O46" s="55">
        <f t="shared" si="11"/>
        <v>-4.9</v>
      </c>
      <c r="P46" s="55">
        <f t="shared" si="11"/>
        <v>1.4</v>
      </c>
      <c r="S46" s="57"/>
      <c r="U46" s="57"/>
      <c r="AO46" s="57"/>
      <c r="AQ46" s="57"/>
    </row>
    <row r="47" spans="1:43" ht="15" customHeight="1">
      <c r="A47" s="265"/>
      <c r="B47" s="15"/>
      <c r="C47" s="1" t="s">
        <v>103</v>
      </c>
      <c r="D47" s="10"/>
      <c r="E47" s="153">
        <v>375712</v>
      </c>
      <c r="F47" s="153">
        <v>226051</v>
      </c>
      <c r="G47" s="50">
        <f>SUM(E47:F47)</f>
        <v>601763</v>
      </c>
      <c r="H47" s="50">
        <f>J47-I47</f>
        <v>375795</v>
      </c>
      <c r="I47" s="50">
        <v>270041</v>
      </c>
      <c r="J47" s="50">
        <v>645836</v>
      </c>
      <c r="K47" s="50">
        <f>E47-H47</f>
        <v>-83</v>
      </c>
      <c r="L47" s="50">
        <f>F47-I47</f>
        <v>-43990</v>
      </c>
      <c r="M47" s="50">
        <f>K47+L47</f>
        <v>-44073</v>
      </c>
      <c r="N47" s="55">
        <f t="shared" si="11"/>
        <v>0</v>
      </c>
      <c r="O47" s="55">
        <f t="shared" si="11"/>
        <v>-16.3</v>
      </c>
      <c r="P47" s="55">
        <f t="shared" si="11"/>
        <v>-6.8</v>
      </c>
      <c r="S47" s="57"/>
      <c r="U47" s="57"/>
      <c r="AO47" s="57"/>
      <c r="AQ47" s="57"/>
    </row>
    <row r="48" spans="1:43" ht="15" customHeight="1">
      <c r="A48" s="265"/>
      <c r="B48" s="15"/>
      <c r="C48" s="1" t="s">
        <v>123</v>
      </c>
      <c r="D48" s="10"/>
      <c r="E48" s="50">
        <f>E46-E47</f>
        <v>182794910</v>
      </c>
      <c r="F48" s="50">
        <f>F46-F47</f>
        <v>56220321</v>
      </c>
      <c r="G48" s="50">
        <f>G46-G47</f>
        <v>239015231</v>
      </c>
      <c r="H48" s="50">
        <f>H46-H47</f>
        <v>175490779</v>
      </c>
      <c r="I48" s="50">
        <f aca="true" t="shared" si="16" ref="I48:P48">I46-I47</f>
        <v>59251253</v>
      </c>
      <c r="J48" s="50">
        <f t="shared" si="16"/>
        <v>234742032</v>
      </c>
      <c r="K48" s="50">
        <f t="shared" si="16"/>
        <v>18070341</v>
      </c>
      <c r="L48" s="50">
        <f t="shared" si="16"/>
        <v>-2856224</v>
      </c>
      <c r="M48" s="50">
        <f t="shared" si="16"/>
        <v>3438582</v>
      </c>
      <c r="N48" s="55">
        <f t="shared" si="16"/>
        <v>10.3</v>
      </c>
      <c r="O48" s="55">
        <f t="shared" si="16"/>
        <v>11.4</v>
      </c>
      <c r="P48" s="55">
        <f t="shared" si="16"/>
        <v>8.2</v>
      </c>
      <c r="S48" s="57"/>
      <c r="AO48" s="57"/>
      <c r="AQ48" s="57"/>
    </row>
    <row r="49" spans="1:43" ht="15" customHeight="1">
      <c r="A49" s="265"/>
      <c r="B49" s="15"/>
      <c r="C49" s="58" t="s">
        <v>104</v>
      </c>
      <c r="D49" s="5"/>
      <c r="E49" s="45">
        <f>'第２４表'!G23</f>
        <v>-25967</v>
      </c>
      <c r="F49" s="45">
        <f>'第２４表'!G67</f>
        <v>24522</v>
      </c>
      <c r="G49" s="45">
        <f>SUM(E49:F49)</f>
        <v>-1445</v>
      </c>
      <c r="H49" s="45">
        <v>-2431</v>
      </c>
      <c r="I49" s="45">
        <v>-8804</v>
      </c>
      <c r="J49" s="45">
        <f>SUM(H49:I49)</f>
        <v>-11235</v>
      </c>
      <c r="K49" s="45">
        <f>E49-H49</f>
        <v>-23536</v>
      </c>
      <c r="L49" s="45">
        <f>F49-I49</f>
        <v>33326</v>
      </c>
      <c r="M49" s="45">
        <f>K49+L49</f>
        <v>9790</v>
      </c>
      <c r="N49" s="52">
        <f t="shared" si="11"/>
        <v>968.2</v>
      </c>
      <c r="O49" s="52">
        <f t="shared" si="11"/>
        <v>-378.5</v>
      </c>
      <c r="P49" s="52">
        <f t="shared" si="11"/>
        <v>-87.1</v>
      </c>
      <c r="S49" s="57"/>
      <c r="U49" s="57"/>
      <c r="AO49" s="57"/>
      <c r="AQ49" s="57"/>
    </row>
    <row r="50" spans="1:43" ht="15" customHeight="1">
      <c r="A50" s="265"/>
      <c r="B50" s="15"/>
      <c r="C50" s="2" t="s">
        <v>143</v>
      </c>
      <c r="D50" s="8"/>
      <c r="E50" s="45">
        <f aca="true" t="shared" si="17" ref="E50:M50">E48+E49</f>
        <v>182768943</v>
      </c>
      <c r="F50" s="45">
        <f t="shared" si="17"/>
        <v>56244843</v>
      </c>
      <c r="G50" s="45">
        <f t="shared" si="17"/>
        <v>239013786</v>
      </c>
      <c r="H50" s="45">
        <f t="shared" si="17"/>
        <v>175488348</v>
      </c>
      <c r="I50" s="45">
        <f t="shared" si="17"/>
        <v>59242449</v>
      </c>
      <c r="J50" s="45">
        <f t="shared" si="17"/>
        <v>234730797</v>
      </c>
      <c r="K50" s="45">
        <f t="shared" si="17"/>
        <v>18046805</v>
      </c>
      <c r="L50" s="45">
        <f t="shared" si="17"/>
        <v>-2822898</v>
      </c>
      <c r="M50" s="45">
        <f t="shared" si="17"/>
        <v>3448372</v>
      </c>
      <c r="N50" s="52">
        <f>ROUND(K50/H50*100,1)</f>
        <v>10.3</v>
      </c>
      <c r="O50" s="52">
        <f>ROUND(L50/I50*100,1)</f>
        <v>-4.8</v>
      </c>
      <c r="P50" s="52">
        <f t="shared" si="11"/>
        <v>1.5</v>
      </c>
      <c r="S50" s="57"/>
      <c r="AO50" s="57"/>
      <c r="AQ50" s="57"/>
    </row>
    <row r="51" spans="1:43" ht="15" customHeight="1">
      <c r="A51" s="265"/>
      <c r="B51" s="15"/>
      <c r="C51" s="2" t="s">
        <v>105</v>
      </c>
      <c r="D51" s="8"/>
      <c r="E51" s="45">
        <v>269790927</v>
      </c>
      <c r="F51" s="45">
        <v>117727514</v>
      </c>
      <c r="G51" s="45">
        <f>SUM(E51:F51)</f>
        <v>387518441</v>
      </c>
      <c r="H51" s="45">
        <v>264834537</v>
      </c>
      <c r="I51" s="45">
        <v>124100037</v>
      </c>
      <c r="J51" s="45">
        <v>388934574</v>
      </c>
      <c r="K51" s="45">
        <f>E51-H51</f>
        <v>4956390</v>
      </c>
      <c r="L51" s="45">
        <f>F51-I51</f>
        <v>-6372523</v>
      </c>
      <c r="M51" s="45">
        <f>K51+L51</f>
        <v>-1416133</v>
      </c>
      <c r="N51" s="52">
        <f t="shared" si="11"/>
        <v>1.9</v>
      </c>
      <c r="O51" s="52">
        <f t="shared" si="11"/>
        <v>-5.1</v>
      </c>
      <c r="P51" s="52">
        <f t="shared" si="11"/>
        <v>-0.4</v>
      </c>
      <c r="S51" s="57"/>
      <c r="U51" s="57"/>
      <c r="AO51" s="57"/>
      <c r="AQ51" s="57"/>
    </row>
    <row r="52" spans="1:43" ht="15" customHeight="1">
      <c r="A52" s="265"/>
      <c r="B52" s="15"/>
      <c r="C52" s="2" t="s">
        <v>106</v>
      </c>
      <c r="D52" s="8"/>
      <c r="E52" s="45">
        <f>'第２４表'!D23</f>
        <v>-20260</v>
      </c>
      <c r="F52" s="45">
        <f>'第２４表'!D67</f>
        <v>-27640</v>
      </c>
      <c r="G52" s="45">
        <f>SUM(E52:F52)</f>
        <v>-47900</v>
      </c>
      <c r="H52" s="45">
        <v>-33805</v>
      </c>
      <c r="I52" s="45">
        <v>4553</v>
      </c>
      <c r="J52" s="45">
        <f>SUM(H52:I52)</f>
        <v>-29252</v>
      </c>
      <c r="K52" s="45">
        <f>E52-H52</f>
        <v>13545</v>
      </c>
      <c r="L52" s="45">
        <f>F52-I52</f>
        <v>-32193</v>
      </c>
      <c r="M52" s="45">
        <f>K52+L52</f>
        <v>-18648</v>
      </c>
      <c r="N52" s="52">
        <f t="shared" si="11"/>
        <v>-40.1</v>
      </c>
      <c r="O52" s="52">
        <f t="shared" si="11"/>
        <v>-707.1</v>
      </c>
      <c r="P52" s="52">
        <f t="shared" si="11"/>
        <v>63.7</v>
      </c>
      <c r="S52" s="57"/>
      <c r="U52" s="57"/>
      <c r="AO52" s="57"/>
      <c r="AQ52" s="57"/>
    </row>
    <row r="53" spans="1:43" ht="15" customHeight="1">
      <c r="A53" s="265"/>
      <c r="B53" s="15"/>
      <c r="C53" s="6" t="s">
        <v>144</v>
      </c>
      <c r="D53" s="9"/>
      <c r="E53" s="45">
        <f>SUM(E51:E52)</f>
        <v>269770667</v>
      </c>
      <c r="F53" s="45">
        <f>SUM(F51:F52)</f>
        <v>117699874</v>
      </c>
      <c r="G53" s="45">
        <f aca="true" t="shared" si="18" ref="G53:M53">SUM(G51:G52)</f>
        <v>387470541</v>
      </c>
      <c r="H53" s="45">
        <f>SUM(H51:H52)</f>
        <v>264800732</v>
      </c>
      <c r="I53" s="45">
        <f>SUM(I51:I52)</f>
        <v>124104590</v>
      </c>
      <c r="J53" s="45">
        <f>SUM(J51:J52)</f>
        <v>388905322</v>
      </c>
      <c r="K53" s="45">
        <f t="shared" si="18"/>
        <v>4969935</v>
      </c>
      <c r="L53" s="45">
        <f t="shared" si="18"/>
        <v>-6404716</v>
      </c>
      <c r="M53" s="45">
        <f t="shared" si="18"/>
        <v>-1434781</v>
      </c>
      <c r="N53" s="52">
        <f t="shared" si="11"/>
        <v>1.9</v>
      </c>
      <c r="O53" s="52">
        <f t="shared" si="11"/>
        <v>-5.2</v>
      </c>
      <c r="P53" s="52">
        <f t="shared" si="11"/>
        <v>-0.4</v>
      </c>
      <c r="S53" s="57"/>
      <c r="AO53" s="57"/>
      <c r="AQ53" s="57"/>
    </row>
    <row r="54" spans="3:41" ht="15" customHeight="1">
      <c r="C54" s="12" t="s">
        <v>126</v>
      </c>
      <c r="D54" s="5"/>
      <c r="E54" s="44">
        <f aca="true" t="shared" si="19" ref="E54:M54">E51-E48</f>
        <v>86996017</v>
      </c>
      <c r="F54" s="44">
        <f t="shared" si="19"/>
        <v>61507193</v>
      </c>
      <c r="G54" s="44">
        <f t="shared" si="19"/>
        <v>148503210</v>
      </c>
      <c r="H54" s="44">
        <f t="shared" si="19"/>
        <v>89343758</v>
      </c>
      <c r="I54" s="44">
        <f t="shared" si="19"/>
        <v>64848784</v>
      </c>
      <c r="J54" s="44">
        <f t="shared" si="19"/>
        <v>154192542</v>
      </c>
      <c r="K54" s="44">
        <f t="shared" si="19"/>
        <v>-13113951</v>
      </c>
      <c r="L54" s="44">
        <f t="shared" si="19"/>
        <v>-3516299</v>
      </c>
      <c r="M54" s="44">
        <f t="shared" si="19"/>
        <v>-4854715</v>
      </c>
      <c r="N54" s="51">
        <f t="shared" si="11"/>
        <v>-14.7</v>
      </c>
      <c r="O54" s="51">
        <f t="shared" si="11"/>
        <v>-5.4</v>
      </c>
      <c r="P54" s="51">
        <f t="shared" si="11"/>
        <v>-3.1</v>
      </c>
      <c r="S54" s="57"/>
      <c r="AO54" s="57"/>
    </row>
    <row r="55" spans="3:41" ht="15" customHeight="1">
      <c r="C55" s="13" t="s">
        <v>127</v>
      </c>
      <c r="D55" s="9"/>
      <c r="E55" s="46">
        <f aca="true" t="shared" si="20" ref="E55:M55">E53-E50</f>
        <v>87001724</v>
      </c>
      <c r="F55" s="46">
        <f t="shared" si="20"/>
        <v>61455031</v>
      </c>
      <c r="G55" s="46">
        <f t="shared" si="20"/>
        <v>148456755</v>
      </c>
      <c r="H55" s="46">
        <f t="shared" si="20"/>
        <v>89312384</v>
      </c>
      <c r="I55" s="46">
        <f t="shared" si="20"/>
        <v>64862141</v>
      </c>
      <c r="J55" s="46">
        <f t="shared" si="20"/>
        <v>154174525</v>
      </c>
      <c r="K55" s="46">
        <f t="shared" si="20"/>
        <v>-13076870</v>
      </c>
      <c r="L55" s="46">
        <f t="shared" si="20"/>
        <v>-3581818</v>
      </c>
      <c r="M55" s="46">
        <f t="shared" si="20"/>
        <v>-4883153</v>
      </c>
      <c r="N55" s="53">
        <f t="shared" si="11"/>
        <v>-14.6</v>
      </c>
      <c r="O55" s="53">
        <f t="shared" si="11"/>
        <v>-5.5</v>
      </c>
      <c r="P55" s="53">
        <f t="shared" si="11"/>
        <v>-3.2</v>
      </c>
      <c r="S55" s="57"/>
      <c r="AO55" s="57"/>
    </row>
  </sheetData>
  <mergeCells count="22">
    <mergeCell ref="A3:A53"/>
    <mergeCell ref="C5:C11"/>
    <mergeCell ref="C12:C15"/>
    <mergeCell ref="C38:D38"/>
    <mergeCell ref="C42:D42"/>
    <mergeCell ref="C43:D43"/>
    <mergeCell ref="C44:D44"/>
    <mergeCell ref="G1:G2"/>
    <mergeCell ref="C37:D37"/>
    <mergeCell ref="C39:D39"/>
    <mergeCell ref="V2:V3"/>
    <mergeCell ref="S3:S4"/>
    <mergeCell ref="T3:T4"/>
    <mergeCell ref="U3:U4"/>
    <mergeCell ref="K3:M3"/>
    <mergeCell ref="N3:P3"/>
    <mergeCell ref="E3:G3"/>
    <mergeCell ref="H3:J3"/>
    <mergeCell ref="AR2:AR3"/>
    <mergeCell ref="AO3:AO4"/>
    <mergeCell ref="AP3:AP4"/>
    <mergeCell ref="AQ3:AQ4"/>
  </mergeCells>
  <printOptions/>
  <pageMargins left="0.15748031496062992" right="0.15748031496062992" top="0.7874015748031497" bottom="0.2755905511811024" header="0.1968503937007874" footer="0.1968503937007874"/>
  <pageSetup blackAndWhite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F-Admin</cp:lastModifiedBy>
  <cp:lastPrinted>2009-05-11T12:03:45Z</cp:lastPrinted>
  <dcterms:created xsi:type="dcterms:W3CDTF">2001-12-04T01:59:17Z</dcterms:created>
  <dcterms:modified xsi:type="dcterms:W3CDTF">2009-05-11T12:04:03Z</dcterms:modified>
  <cp:category/>
  <cp:version/>
  <cp:contentType/>
  <cp:contentStatus/>
</cp:coreProperties>
</file>