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10170" windowHeight="7710" tabRatio="828" activeTab="0"/>
  </bookViews>
  <sheets>
    <sheet name="類型別市町村の概要 (単純平均)" sheetId="1" r:id="rId1"/>
    <sheet name="黄色は全て参考データ" sheetId="2" state="hidden" r:id="rId2"/>
    <sheet name="済　人口" sheetId="3" state="hidden" r:id="rId3"/>
    <sheet name="済　財政力指数等" sheetId="4" state="hidden" r:id="rId4"/>
    <sheet name="済　経常収支比率" sheetId="5" state="hidden" r:id="rId5"/>
    <sheet name="済　公債費比率" sheetId="6" state="hidden" r:id="rId6"/>
    <sheet name="  【済】将来負担比率" sheetId="7" state="hidden" r:id="rId7"/>
    <sheet name="済　類型" sheetId="8" state="hidden" r:id="rId8"/>
    <sheet name="済　国調就業" sheetId="9" state="hidden" r:id="rId9"/>
    <sheet name="（参考）財政指標 " sheetId="10" state="hidden" r:id="rId10"/>
    <sheet name="Ｈ２７国調人口" sheetId="11" state="hidden" r:id="rId11"/>
  </sheets>
  <externalReferences>
    <externalReference r:id="rId14"/>
    <externalReference r:id="rId15"/>
  </externalReferences>
  <definedNames>
    <definedName name="_xlnm._FilterDatabase" localSheetId="8" hidden="1">'済　国調就業'!$A$3:$S$66</definedName>
    <definedName name="data" localSheetId="3">'[2]H13ﾊﾞｯｸﾃﾞｰﾀ'!$B$3:$D$93</definedName>
    <definedName name="data">'[1]H13ﾊﾞｯｸﾃﾞｰﾀ'!$B$3:$D$93</definedName>
    <definedName name="_xlnm.Print_Area" localSheetId="9">'（参考）財政指標 '!$A$1:$W$73</definedName>
    <definedName name="_xlnm.Print_Area" localSheetId="0">'類型別市町村の概要 (単純平均)'!$A$1:$Y$72</definedName>
    <definedName name="_xlnm.Print_Titles" localSheetId="9">'（参考）財政指標 '!$1:$5</definedName>
    <definedName name="_xlnm.Print_Titles" localSheetId="4">'済　経常収支比率'!$1:$4</definedName>
    <definedName name="_xlnm.Print_Titles" localSheetId="0">'類型別市町村の概要 (単純平均)'!$1:$7</definedName>
    <definedName name="参考資料">#REF!</definedName>
    <definedName name="住基月報集計表">#REF!</definedName>
  </definedNames>
  <calcPr fullCalcOnLoad="1"/>
</workbook>
</file>

<file path=xl/comments3.xml><?xml version="1.0" encoding="utf-8"?>
<comments xmlns="http://schemas.openxmlformats.org/spreadsheetml/2006/main">
  <authors>
    <author> </author>
  </authors>
  <commentList>
    <comment ref="A7" authorId="0">
      <text>
        <r>
          <rPr>
            <b/>
            <sz val="9"/>
            <rFont val="ＭＳ Ｐゴシック"/>
            <family val="3"/>
          </rPr>
          <t>番号を変更すると、使用する表の数値に影響するので、変更しないこと</t>
        </r>
      </text>
    </comment>
  </commentList>
</comments>
</file>

<file path=xl/comments4.xml><?xml version="1.0" encoding="utf-8"?>
<comments xmlns="http://schemas.openxmlformats.org/spreadsheetml/2006/main">
  <authors>
    <author> </author>
  </authors>
  <commentList>
    <comment ref="AH65" authorId="0">
      <text>
        <r>
          <rPr>
            <sz val="11"/>
            <rFont val="ＭＳ Ｐゴシック"/>
            <family val="3"/>
          </rPr>
          <t>加重平均</t>
        </r>
      </text>
    </comment>
    <comment ref="AE65" authorId="0">
      <text>
        <r>
          <rPr>
            <sz val="11"/>
            <rFont val="ＭＳ Ｐゴシック"/>
            <family val="3"/>
          </rPr>
          <t>単純平均</t>
        </r>
      </text>
    </comment>
    <comment ref="N6" authorId="0">
      <text>
        <r>
          <rPr>
            <sz val="11"/>
            <rFont val="ＭＳ Ｐゴシック"/>
            <family val="3"/>
          </rPr>
          <t>番号を変えると数値に段ズレ等が生じるため変更しないこと</t>
        </r>
      </text>
    </comment>
    <comment ref="AA3" authorId="0">
      <text>
        <r>
          <rPr>
            <b/>
            <sz val="9"/>
            <rFont val="ＭＳ Ｐゴシック"/>
            <family val="3"/>
          </rPr>
          <t>4－1－21</t>
        </r>
      </text>
    </comment>
    <comment ref="AD3" authorId="0">
      <text>
        <r>
          <rPr>
            <b/>
            <sz val="9"/>
            <rFont val="ＭＳ Ｐゴシック"/>
            <family val="3"/>
          </rPr>
          <t>２－１－５</t>
        </r>
      </text>
    </comment>
    <comment ref="Z3" authorId="0">
      <text>
        <r>
          <rPr>
            <b/>
            <sz val="9"/>
            <rFont val="ＭＳ Ｐゴシック"/>
            <family val="3"/>
          </rPr>
          <t>00－０１－０７</t>
        </r>
      </text>
    </comment>
    <comment ref="AB3" authorId="0">
      <text>
        <r>
          <rPr>
            <b/>
            <sz val="9"/>
            <rFont val="ＭＳ Ｐゴシック"/>
            <family val="3"/>
          </rPr>
          <t>00－01－09</t>
        </r>
      </text>
    </comment>
  </commentList>
</comments>
</file>

<file path=xl/comments5.xml><?xml version="1.0" encoding="utf-8"?>
<comments xmlns="http://schemas.openxmlformats.org/spreadsheetml/2006/main">
  <authors>
    <author> </author>
  </authors>
  <commentList>
    <comment ref="T64" authorId="0">
      <text>
        <r>
          <rPr>
            <b/>
            <sz val="12"/>
            <rFont val="ＭＳ Ｐゴシック"/>
            <family val="3"/>
          </rPr>
          <t>加重平均値（H23より）直接入力！！</t>
        </r>
      </text>
    </comment>
    <comment ref="R64" authorId="0">
      <text>
        <r>
          <rPr>
            <sz val="12"/>
            <rFont val="ＭＳ Ｐゴシック"/>
            <family val="3"/>
          </rPr>
          <t>単純平均値</t>
        </r>
      </text>
    </comment>
    <comment ref="A5" authorId="0">
      <text>
        <r>
          <rPr>
            <b/>
            <sz val="9"/>
            <rFont val="ＭＳ Ｐゴシック"/>
            <family val="3"/>
          </rPr>
          <t>番号を変更すると、段ズレ等が生じるため変更しないこと</t>
        </r>
      </text>
    </comment>
  </commentList>
</comments>
</file>

<file path=xl/comments6.xml><?xml version="1.0" encoding="utf-8"?>
<comments xmlns="http://schemas.openxmlformats.org/spreadsheetml/2006/main">
  <authors>
    <author> </author>
  </authors>
  <commentList>
    <comment ref="G65" authorId="0">
      <text>
        <r>
          <rPr>
            <sz val="12"/>
            <rFont val="ＭＳ Ｐゴシック"/>
            <family val="3"/>
          </rPr>
          <t>単純平均</t>
        </r>
      </text>
    </comment>
    <comment ref="G68" authorId="0">
      <text>
        <r>
          <rPr>
            <sz val="12"/>
            <rFont val="ＭＳ Ｐゴシック"/>
            <family val="3"/>
          </rPr>
          <t>加重平均
直接入力！！</t>
        </r>
      </text>
    </comment>
    <comment ref="A6" authorId="0">
      <text>
        <r>
          <rPr>
            <b/>
            <sz val="11"/>
            <rFont val="ＭＳ Ｐゴシック"/>
            <family val="3"/>
          </rPr>
          <t>番号を変更すると段ズレ等が生じるため変更しないこと</t>
        </r>
      </text>
    </comment>
  </commentList>
</comments>
</file>

<file path=xl/comments7.xml><?xml version="1.0" encoding="utf-8"?>
<comments xmlns="http://schemas.openxmlformats.org/spreadsheetml/2006/main">
  <authors>
    <author> </author>
    <author>FJ-USER</author>
  </authors>
  <commentList>
    <comment ref="D65" authorId="0">
      <text>
        <r>
          <rPr>
            <sz val="9"/>
            <rFont val="ＭＳ Ｐゴシック"/>
            <family val="3"/>
          </rPr>
          <t>【加重平均】
　作成用データ内ファイルを参照して下さい。</t>
        </r>
      </text>
    </comment>
    <comment ref="C65" authorId="0">
      <text>
        <r>
          <rPr>
            <sz val="9"/>
            <rFont val="ＭＳ Ｐゴシック"/>
            <family val="3"/>
          </rPr>
          <t>単純平均</t>
        </r>
      </text>
    </comment>
    <comment ref="A6" authorId="0">
      <text>
        <r>
          <rPr>
            <b/>
            <sz val="9"/>
            <rFont val="ＭＳ Ｐゴシック"/>
            <family val="3"/>
          </rPr>
          <t xml:space="preserve"> </t>
        </r>
        <r>
          <rPr>
            <b/>
            <sz val="11"/>
            <rFont val="ＭＳ Ｐゴシック"/>
            <family val="3"/>
          </rPr>
          <t>番号を変更すると段ズレ等が生じるため変更しないこと</t>
        </r>
      </text>
    </comment>
    <comment ref="D67" authorId="1">
      <text>
        <r>
          <rPr>
            <b/>
            <sz val="9"/>
            <rFont val="ＭＳ Ｐゴシック"/>
            <family val="3"/>
          </rPr>
          <t>-の場合は表示を行わない。室井
健全化の公表資料に倣う。</t>
        </r>
        <r>
          <rPr>
            <sz val="9"/>
            <rFont val="ＭＳ Ｐゴシック"/>
            <family val="3"/>
          </rPr>
          <t xml:space="preserve">
</t>
        </r>
      </text>
    </comment>
  </commentList>
</comments>
</file>

<file path=xl/comments8.xml><?xml version="1.0" encoding="utf-8"?>
<comments xmlns="http://schemas.openxmlformats.org/spreadsheetml/2006/main">
  <authors>
    <author>install</author>
    <author> </author>
  </authors>
  <commentList>
    <comment ref="C1" authorId="0">
      <text>
        <r>
          <rPr>
            <b/>
            <sz val="9"/>
            <rFont val="ＭＳ Ｐゴシック"/>
            <family val="3"/>
          </rPr>
          <t>☆　05_類型区分別市町村一覧表にデータあり。
H27以下総務省HPより
http://www.soumu.go.jp/iken/ruiji/ruiji26.html</t>
        </r>
      </text>
    </comment>
    <comment ref="A2" authorId="1">
      <text>
        <r>
          <rPr>
            <b/>
            <sz val="9"/>
            <rFont val="ＭＳ Ｐゴシック"/>
            <family val="3"/>
          </rPr>
          <t>番号を変更すると段ズレ等が生じるため変更しないこと</t>
        </r>
      </text>
    </comment>
  </commentList>
</comments>
</file>

<file path=xl/comments9.xml><?xml version="1.0" encoding="utf-8"?>
<comments xmlns="http://schemas.openxmlformats.org/spreadsheetml/2006/main">
  <authors>
    <author>install</author>
    <author> </author>
  </authors>
  <commentList>
    <comment ref="S1" authorId="0">
      <text>
        <r>
          <rPr>
            <b/>
            <sz val="9"/>
            <rFont val="ＭＳ Ｐゴシック"/>
            <family val="3"/>
          </rPr>
          <t>交付税データ</t>
        </r>
      </text>
    </comment>
    <comment ref="A4" authorId="1">
      <text>
        <r>
          <rPr>
            <b/>
            <sz val="11"/>
            <rFont val="ＭＳ Ｐゴシック"/>
            <family val="3"/>
          </rPr>
          <t>番号を変更すると段ズレ等が生じるため変更しないこと</t>
        </r>
      </text>
    </comment>
    <comment ref="R1" authorId="1">
      <text>
        <r>
          <rPr>
            <b/>
            <sz val="9"/>
            <rFont val="ＭＳ Ｐゴシック"/>
            <family val="3"/>
          </rPr>
          <t>交付税データ</t>
        </r>
      </text>
    </comment>
    <comment ref="Q1" authorId="1">
      <text>
        <r>
          <rPr>
            <b/>
            <sz val="9"/>
            <rFont val="ＭＳ Ｐゴシック"/>
            <family val="3"/>
          </rPr>
          <t>交付税データ</t>
        </r>
      </text>
    </comment>
  </commentList>
</comments>
</file>

<file path=xl/sharedStrings.xml><?xml version="1.0" encoding="utf-8"?>
<sst xmlns="http://schemas.openxmlformats.org/spreadsheetml/2006/main" count="1063" uniqueCount="470">
  <si>
    <t>福島市</t>
  </si>
  <si>
    <t>会津若松市</t>
  </si>
  <si>
    <t>郡山市</t>
  </si>
  <si>
    <t>いわき市</t>
  </si>
  <si>
    <t>白河市</t>
  </si>
  <si>
    <t>須賀川市</t>
  </si>
  <si>
    <t>喜多方市</t>
  </si>
  <si>
    <t>相馬市</t>
  </si>
  <si>
    <t>二本松市</t>
  </si>
  <si>
    <t>市　計</t>
  </si>
  <si>
    <t>桑折町</t>
  </si>
  <si>
    <t>伊達町</t>
  </si>
  <si>
    <t>国見町</t>
  </si>
  <si>
    <t>梁川町</t>
  </si>
  <si>
    <t>保原町</t>
  </si>
  <si>
    <t>霊山町</t>
  </si>
  <si>
    <t>月舘町</t>
  </si>
  <si>
    <t>川俣町</t>
  </si>
  <si>
    <t>飯野町</t>
  </si>
  <si>
    <t>大玉村</t>
  </si>
  <si>
    <t>鏡石町</t>
  </si>
  <si>
    <t>天栄村</t>
  </si>
  <si>
    <t>田島町</t>
  </si>
  <si>
    <t>下郷町</t>
  </si>
  <si>
    <t>舘岩村</t>
  </si>
  <si>
    <t>檜枝岐村</t>
  </si>
  <si>
    <t>伊南村</t>
  </si>
  <si>
    <t>南郷村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</si>
  <si>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</si>
  <si>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</si>
  <si>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</si>
  <si>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</si>
  <si>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</si>
  <si>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</si>
  <si>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</si>
  <si>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</si>
  <si>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</si>
  <si>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</si>
  <si>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</si>
  <si>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</si>
  <si>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</si>
  <si>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</si>
  <si>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</si>
  <si>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</si>
  <si>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</si>
  <si>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</si>
  <si>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</si>
  <si>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</si>
  <si>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</si>
  <si>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</si>
  <si>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</si>
  <si>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</si>
  <si>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</si>
  <si>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</si>
  <si>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</si>
  <si>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</si>
  <si>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</si>
  <si>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</si>
  <si>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</si>
  <si>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</si>
  <si>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</si>
  <si>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</si>
  <si>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</si>
  <si>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</si>
  <si>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町村計</t>
  </si>
  <si>
    <t>市計</t>
  </si>
  <si>
    <t>合計</t>
  </si>
  <si>
    <t>就業者総数</t>
  </si>
  <si>
    <t>基準財政収入額</t>
  </si>
  <si>
    <t>基準財政需要額</t>
  </si>
  <si>
    <t>標準財政規模</t>
  </si>
  <si>
    <t>普通交付税</t>
  </si>
  <si>
    <t>番</t>
  </si>
  <si>
    <t>市町村名</t>
  </si>
  <si>
    <t>3年平均</t>
  </si>
  <si>
    <t>標準税収入額等</t>
  </si>
  <si>
    <t>計</t>
  </si>
  <si>
    <t>財政力指数</t>
  </si>
  <si>
    <t>号</t>
  </si>
  <si>
    <t>Ｆ</t>
  </si>
  <si>
    <t>(G+H+I)/3</t>
  </si>
  <si>
    <t>県単純平均</t>
  </si>
  <si>
    <t>基準財政収入額</t>
  </si>
  <si>
    <t>基準財政需要額</t>
  </si>
  <si>
    <t>00-01-05(単位：千円)</t>
  </si>
  <si>
    <t>00-01-06(単位：千円)</t>
  </si>
  <si>
    <t>00-01-09</t>
  </si>
  <si>
    <t>Ａ／Ｄ　　Ｇ</t>
  </si>
  <si>
    <t>Ｂ／Ｅ　　Ｈ</t>
  </si>
  <si>
    <t>Ｃ／Ｆ　　Ｉ</t>
  </si>
  <si>
    <t>市計</t>
  </si>
  <si>
    <t>合計</t>
  </si>
  <si>
    <t>　</t>
  </si>
  <si>
    <t>男</t>
  </si>
  <si>
    <t>人　　　口</t>
  </si>
  <si>
    <t>女</t>
  </si>
  <si>
    <t>計</t>
  </si>
  <si>
    <t>実質収支</t>
  </si>
  <si>
    <t>実質収支比率</t>
  </si>
  <si>
    <t>表</t>
  </si>
  <si>
    <t>行</t>
  </si>
  <si>
    <t>列</t>
  </si>
  <si>
    <t>人件費</t>
  </si>
  <si>
    <t>物件費</t>
  </si>
  <si>
    <t>維持補修費</t>
  </si>
  <si>
    <t>扶助費</t>
  </si>
  <si>
    <t>補助費等</t>
  </si>
  <si>
    <t>公債費</t>
  </si>
  <si>
    <t>積立金</t>
  </si>
  <si>
    <t>投資及び出資金・貸付金</t>
  </si>
  <si>
    <t>繰出金</t>
  </si>
  <si>
    <t>前年度繰上充用金</t>
  </si>
  <si>
    <t>経常的経費
充当の
一般財源
の額</t>
  </si>
  <si>
    <t>経常一般財源</t>
  </si>
  <si>
    <t>臨財債</t>
  </si>
  <si>
    <t>経常収支比率</t>
  </si>
  <si>
    <t>経常収支比率
(除､減税
補てん債､
臨財債)</t>
  </si>
  <si>
    <t>公債費比率</t>
  </si>
  <si>
    <t>準公債費比率</t>
  </si>
  <si>
    <t>起債制限比率</t>
  </si>
  <si>
    <t>単年度</t>
  </si>
  <si>
    <t>3ヶ年平均</t>
  </si>
  <si>
    <t>経常収支比率Ｂ</t>
  </si>
  <si>
    <t>経常収支比率Ａ</t>
  </si>
  <si>
    <t>　Ⅰ　類型別市町村の概要</t>
  </si>
  <si>
    <t>市町村名</t>
  </si>
  <si>
    <t>人　　　　　　　　口</t>
  </si>
  <si>
    <t>基準財政
需要額</t>
  </si>
  <si>
    <t>基準財政
収入額</t>
  </si>
  <si>
    <t>標準財政
規　　　模</t>
  </si>
  <si>
    <t>財政力指数</t>
  </si>
  <si>
    <t>実質収支
比　　　率</t>
  </si>
  <si>
    <t>経常収支
比率(A)</t>
  </si>
  <si>
    <t>経常収支
比率(B)</t>
  </si>
  <si>
    <t>第1次
産業</t>
  </si>
  <si>
    <t>第2次
産業</t>
  </si>
  <si>
    <t>第3次
産業</t>
  </si>
  <si>
    <t>3年平均</t>
  </si>
  <si>
    <t>3ヵ年</t>
  </si>
  <si>
    <t>単年度</t>
  </si>
  <si>
    <t>人　口</t>
  </si>
  <si>
    <t>千円</t>
  </si>
  <si>
    <t>％</t>
  </si>
  <si>
    <t>人</t>
  </si>
  <si>
    <t>％</t>
  </si>
  <si>
    <t>県　計</t>
  </si>
  <si>
    <t>１２　平成１６年度基準財政収入額・基準財政需要額、財政力指数（平成１４～１６年度）　（00表関係）</t>
  </si>
  <si>
    <t>田村市</t>
  </si>
  <si>
    <t>田村市</t>
  </si>
  <si>
    <t>第１次</t>
  </si>
  <si>
    <t>第２次</t>
  </si>
  <si>
    <t>第３次</t>
  </si>
  <si>
    <t>面積</t>
  </si>
  <si>
    <t>市計</t>
  </si>
  <si>
    <t>市計</t>
  </si>
  <si>
    <t>町村計</t>
  </si>
  <si>
    <t>合計</t>
  </si>
  <si>
    <t>市計</t>
  </si>
  <si>
    <t>町村計</t>
  </si>
  <si>
    <t>合計</t>
  </si>
  <si>
    <t>類型</t>
  </si>
  <si>
    <t>H17国勢調査</t>
  </si>
  <si>
    <t>H17国調人口</t>
  </si>
  <si>
    <t>福島市</t>
  </si>
  <si>
    <t>会津若松市</t>
  </si>
  <si>
    <t>郡山市</t>
  </si>
  <si>
    <t>いわき市</t>
  </si>
  <si>
    <t xml:space="preserve">白河市 </t>
  </si>
  <si>
    <t>須賀川市</t>
  </si>
  <si>
    <t>喜多方市</t>
  </si>
  <si>
    <t>相馬市</t>
  </si>
  <si>
    <t>二本松市</t>
  </si>
  <si>
    <t>田村市</t>
  </si>
  <si>
    <t>南相馬市</t>
  </si>
  <si>
    <t>伊達市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</si>
  <si>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</si>
  <si>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</si>
  <si>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</si>
  <si>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</si>
  <si>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</si>
  <si>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</si>
  <si>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</si>
  <si>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</si>
  <si>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</si>
  <si>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</si>
  <si>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</si>
  <si>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</si>
  <si>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</si>
  <si>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</si>
  <si>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</si>
  <si>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</si>
  <si>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</si>
  <si>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</si>
  <si>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金山町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</si>
  <si>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</si>
  <si>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</si>
  <si>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</si>
  <si>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</si>
  <si>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</si>
  <si>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</si>
  <si>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</si>
  <si>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</si>
  <si>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</si>
  <si>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</si>
  <si>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</si>
  <si>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</si>
  <si>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</si>
  <si>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</si>
  <si>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</si>
  <si>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</si>
  <si>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</si>
  <si>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</si>
  <si>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</si>
  <si>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</si>
  <si>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</si>
  <si>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</si>
  <si>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</si>
  <si>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</si>
  <si>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</si>
  <si>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</si>
  <si>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</si>
  <si>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南相馬市</t>
  </si>
  <si>
    <t>伊達市</t>
  </si>
  <si>
    <t>檜枝岐村</t>
  </si>
  <si>
    <t>南会津町</t>
  </si>
  <si>
    <t>会津美里町</t>
  </si>
  <si>
    <t>南相馬市</t>
  </si>
  <si>
    <t>伊達市</t>
  </si>
  <si>
    <t>南会津町</t>
  </si>
  <si>
    <t>会津美里町</t>
  </si>
  <si>
    <t>実質公債費比率</t>
  </si>
  <si>
    <t>河東町</t>
  </si>
  <si>
    <t>白河市</t>
  </si>
  <si>
    <t>表郷村</t>
  </si>
  <si>
    <t>東村</t>
  </si>
  <si>
    <t>大信村</t>
  </si>
  <si>
    <t>喜多方市</t>
  </si>
  <si>
    <t>熱塩加納村</t>
  </si>
  <si>
    <t>塩川町</t>
  </si>
  <si>
    <t>山都町</t>
  </si>
  <si>
    <t>高郷村</t>
  </si>
  <si>
    <t>二本松市</t>
  </si>
  <si>
    <t>安達町</t>
  </si>
  <si>
    <t>岩代町</t>
  </si>
  <si>
    <t>東和町</t>
  </si>
  <si>
    <t>原町市</t>
  </si>
  <si>
    <t>鹿島町</t>
  </si>
  <si>
    <t>小高町</t>
  </si>
  <si>
    <t>南会津町</t>
  </si>
  <si>
    <t>会津高田町</t>
  </si>
  <si>
    <t>会津本郷町</t>
  </si>
  <si>
    <t>新鶴村</t>
  </si>
  <si>
    <t>実質公債費比率</t>
  </si>
  <si>
    <t>類型
区分
(参考）</t>
  </si>
  <si>
    <t>本宮市</t>
  </si>
  <si>
    <t>B8233</t>
  </si>
  <si>
    <t>B8234</t>
  </si>
  <si>
    <t>B8235</t>
  </si>
  <si>
    <t>就業者数</t>
  </si>
  <si>
    <t>本宮市</t>
  </si>
  <si>
    <t>財政力指数</t>
  </si>
  <si>
    <t>-</t>
  </si>
  <si>
    <t>減収補てん債特例分</t>
  </si>
  <si>
    <t>将来</t>
  </si>
  <si>
    <t>％</t>
  </si>
  <si>
    <t>将来負担比率</t>
  </si>
  <si>
    <t>将来負担比率</t>
  </si>
  <si>
    <t>県計</t>
  </si>
  <si>
    <t>※総務省ホームページ公表資料より</t>
  </si>
  <si>
    <t>市町村名</t>
  </si>
  <si>
    <t>　注２）　経常収支比率（Ａ）は、減収補てん債特例分及び臨時財政対策債を経常一般財源から除いたもの。経常収支比率（Ｂ）は、減収補てん債特例分及び臨時財政対策債を経常一般財源としたものである。</t>
  </si>
  <si>
    <t>３ヵ年平均</t>
  </si>
  <si>
    <t>６　財政指標</t>
  </si>
  <si>
    <t>経常収支比率</t>
  </si>
  <si>
    <t>実質公債費比率</t>
  </si>
  <si>
    <t>財政力</t>
  </si>
  <si>
    <t>地方債現在高</t>
  </si>
  <si>
    <t>翌年度支出</t>
  </si>
  <si>
    <t>積立金</t>
  </si>
  <si>
    <t>財政調整基金</t>
  </si>
  <si>
    <t>団体名</t>
  </si>
  <si>
    <t>　（Ａ）</t>
  </si>
  <si>
    <t>うち人件費</t>
  </si>
  <si>
    <t>うち公債費</t>
  </si>
  <si>
    <t>　（B）</t>
  </si>
  <si>
    <t>３ケ年</t>
  </si>
  <si>
    <t>単年度</t>
  </si>
  <si>
    <t>指　数</t>
  </si>
  <si>
    <t>対　標準</t>
  </si>
  <si>
    <t>予定の</t>
  </si>
  <si>
    <t>現在高</t>
  </si>
  <si>
    <t>財政規模</t>
  </si>
  <si>
    <t>債務負担行為</t>
  </si>
  <si>
    <t>本宮市</t>
  </si>
  <si>
    <t>市（計）</t>
  </si>
  <si>
    <t>　（平均）</t>
  </si>
  <si>
    <t>飯館村</t>
  </si>
  <si>
    <t>町村（計）</t>
  </si>
  <si>
    <t>県（計）</t>
  </si>
  <si>
    <t>　注１）　市計、町村計、県計欄の「財政力指数」は、単純平均であり、「実質収支比率」「経常収支比率」「公債費比率」「準公債費比率」「起債制限比率」「実質公債費比率」「将来負担比率」は、加重平均である。</t>
  </si>
  <si>
    <t>37</t>
  </si>
  <si>
    <t>南会津町</t>
  </si>
  <si>
    <t>(B)</t>
  </si>
  <si>
    <t>(A)</t>
  </si>
  <si>
    <t>02</t>
  </si>
  <si>
    <t>01</t>
  </si>
  <si>
    <t>05</t>
  </si>
  <si>
    <t>H22国勢調査</t>
  </si>
  <si>
    <t>総務省発表データよりコピー</t>
  </si>
  <si>
    <t>2) 「面積及び人口集中地区に関する留意事項」を参照。</t>
  </si>
  <si>
    <t>to21-01.0001</t>
  </si>
  <si>
    <t>to21-01.0002</t>
  </si>
  <si>
    <t>to21-01.0003</t>
  </si>
  <si>
    <t>to21-01.0004</t>
  </si>
  <si>
    <t>to21-01.0005</t>
  </si>
  <si>
    <t>to21-01.0006</t>
  </si>
  <si>
    <t>※大項目</t>
  </si>
  <si>
    <t>地域コード</t>
  </si>
  <si>
    <t>地域識別コード</t>
  </si>
  <si>
    <t>境域年次(2000)</t>
  </si>
  <si>
    <t>人口密度（1km2当たり）　(a)/(b) 2)</t>
  </si>
  <si>
    <t>本宮市</t>
  </si>
  <si>
    <t>Ⅳ - 1</t>
  </si>
  <si>
    <t>Ⅲ - 1</t>
  </si>
  <si>
    <t>Ⅱ - 0</t>
  </si>
  <si>
    <t>Ⅰ - 1</t>
  </si>
  <si>
    <t>Ⅰ - 0</t>
  </si>
  <si>
    <t>Ⅱ - 1</t>
  </si>
  <si>
    <t>Ⅰ - 2</t>
  </si>
  <si>
    <t>Ⅳ - 2</t>
  </si>
  <si>
    <t>中核市</t>
  </si>
  <si>
    <t>（注１）経常収支比率(A)は、減収補てん債（特例分）及び臨時財政対策債を経常一般財源から除いたもの。経常収支比率(B)は、減収補てん債（特例分）及び臨時財政対策債を</t>
  </si>
  <si>
    <t>（注２）各平均のうち経常収支比率、実質公債費比率は加重平均、財政力指数は単純平均で算出</t>
  </si>
  <si>
    <t>分類不能産業</t>
  </si>
  <si>
    <t>Ⅱ - 1</t>
  </si>
  <si>
    <t>Ⅲ - 2</t>
  </si>
  <si>
    <t>Ⅰ - 0</t>
  </si>
  <si>
    <t>Ⅱ - 2</t>
  </si>
  <si>
    <t>Ⅱ - 0</t>
  </si>
  <si>
    <t>Ⅰ - 1</t>
  </si>
  <si>
    <t>Ⅰ - 2</t>
  </si>
  <si>
    <t>Ａ</t>
  </si>
  <si>
    <t>Ｂ</t>
  </si>
  <si>
    <t>Ｄ</t>
  </si>
  <si>
    <t>Ｅ</t>
  </si>
  <si>
    <t>（各種比率については、健全化法確報参考資料より）</t>
  </si>
  <si>
    <t>Ⅳ - 1</t>
  </si>
  <si>
    <t>H26年度</t>
  </si>
  <si>
    <t>-</t>
  </si>
  <si>
    <t>H27年度</t>
  </si>
  <si>
    <t>平成26年度</t>
  </si>
  <si>
    <t>平成27年度</t>
  </si>
  <si>
    <t>臨財債発行可能額</t>
  </si>
  <si>
    <t>※２７国調</t>
  </si>
  <si>
    <t>平成27年国勢調査人口等基本集計（総務省統計局）</t>
  </si>
  <si>
    <t xml:space="preserve">第1表　人口，人口増減(平成22年～27年)，面積，人口密度，世帯数及び世帯数増減(平成22年～27年) － 全国※，全国市部・郡部，都道府県※，都道府県市部・郡部，市区町村※，平成12年市町村 </t>
  </si>
  <si>
    <t xml:space="preserve">Table 1. Population, Population Change(2010-2015), Area, Population Density, Households and Households Change(2010-2015) - Japan*, All Shi, All Gun, Prefectures*, All Shi of Prefectures, All Gun of Prefectures, Shi*, Ku*, Machi*, Mura* and Municipalities in 2000 </t>
  </si>
  <si>
    <t>(注) 人口欄の「平成22年（組替）」及び世帯数欄の「平成22年（組替）」は，平成27年10月1日現在の市区町村の境域に基づいて組み替えた平成22年の人口及び世帯数を示す。</t>
  </si>
  <si>
    <t>境域年次(2015)</t>
  </si>
  <si>
    <t>人口　平成27年　(a)</t>
  </si>
  <si>
    <t xml:space="preserve">人口　平成22年（組替） 2) </t>
  </si>
  <si>
    <t xml:space="preserve">平成22年～27年の人口増減数 2) </t>
  </si>
  <si>
    <t xml:space="preserve">平成22年～27年の人口増減率（％） 2) </t>
  </si>
  <si>
    <t xml:space="preserve">面積（km2）　(b) 1) 2) </t>
  </si>
  <si>
    <t>a</t>
  </si>
  <si>
    <t>福島県</t>
  </si>
  <si>
    <t>b</t>
  </si>
  <si>
    <t>市部</t>
  </si>
  <si>
    <t>郡部</t>
  </si>
  <si>
    <t>　　(旧 201 福島市)</t>
  </si>
  <si>
    <t>　　(旧 309 飯野町)</t>
  </si>
  <si>
    <t>　　(旧 202 会津若松市)</t>
  </si>
  <si>
    <t>　　(旧 381 北会津村)</t>
  </si>
  <si>
    <t>　　(旧 424 河東町)</t>
  </si>
  <si>
    <t>　　(旧 205 白河市)</t>
  </si>
  <si>
    <t>　　(旧 462 表郷村)</t>
  </si>
  <si>
    <t>　　(旧 463 東村)</t>
  </si>
  <si>
    <t>　　(旧 467 大信村)</t>
  </si>
  <si>
    <t>　　(旧 207 須賀川市)</t>
  </si>
  <si>
    <t>　　(旧 341 長沼町)</t>
  </si>
  <si>
    <t>　　(旧 343 岩瀬村)</t>
  </si>
  <si>
    <t>　　(旧 208 喜多方市)</t>
  </si>
  <si>
    <t>　　(旧 401 熱塩加納村)</t>
  </si>
  <si>
    <t>　　(旧 403 塩川町)</t>
  </si>
  <si>
    <t>　　(旧 404 山都町)</t>
  </si>
  <si>
    <t>　　(旧 406 高郷村)</t>
  </si>
  <si>
    <t>　　(旧 210 二本松市)</t>
  </si>
  <si>
    <t>　　(旧 321 安達町)</t>
  </si>
  <si>
    <t>　　(旧 325 岩代町)</t>
  </si>
  <si>
    <t>　　(旧 326 東和町)</t>
  </si>
  <si>
    <t>　　(旧 523 滝根町)</t>
  </si>
  <si>
    <t>　　(旧 524 大越町)</t>
  </si>
  <si>
    <t>　　(旧 525 都路村)</t>
  </si>
  <si>
    <t>　　(旧 526 常葉町)</t>
  </si>
  <si>
    <t>　　(旧 527 船引町)</t>
  </si>
  <si>
    <t>　　(旧 206 原町市)</t>
  </si>
  <si>
    <t>　　(旧 562 鹿島町)</t>
  </si>
  <si>
    <t>　　(旧 563 小高町)</t>
  </si>
  <si>
    <t>　　(旧 302 伊達町)</t>
  </si>
  <si>
    <t>　　(旧 304 梁川町)</t>
  </si>
  <si>
    <t>　　(旧 305 保原町)</t>
  </si>
  <si>
    <t>　　(旧 306 霊山町)</t>
  </si>
  <si>
    <t>　　(旧 307 月舘町)</t>
  </si>
  <si>
    <t>　　(旧 323 本宮町)</t>
  </si>
  <si>
    <t>　　(旧 324 白沢村)</t>
  </si>
  <si>
    <t>c</t>
  </si>
  <si>
    <t>伊達郡</t>
  </si>
  <si>
    <t>安達郡</t>
  </si>
  <si>
    <t>岩瀬郡</t>
  </si>
  <si>
    <t>南会津郡</t>
  </si>
  <si>
    <t>　　(旧 361 田島町)</t>
  </si>
  <si>
    <t>　　(旧 363 舘岩村)</t>
  </si>
  <si>
    <t>　　(旧 365 伊南村)</t>
  </si>
  <si>
    <t>　　(旧 366 南郷村)</t>
  </si>
  <si>
    <t>耶麻郡</t>
  </si>
  <si>
    <t>河沼郡</t>
  </si>
  <si>
    <t>大沼郡</t>
  </si>
  <si>
    <t>　　(旧 441 会津高田町)</t>
  </si>
  <si>
    <t>　　(旧 442 会津本郷町)</t>
  </si>
  <si>
    <t>　　(旧 443 新鶴村)</t>
  </si>
  <si>
    <t>西白河郡</t>
  </si>
  <si>
    <t>東白川郡</t>
  </si>
  <si>
    <t>石川郡</t>
  </si>
  <si>
    <t>田村郡</t>
  </si>
  <si>
    <t>双葉郡</t>
  </si>
  <si>
    <t>相馬郡</t>
  </si>
  <si>
    <t>d</t>
  </si>
  <si>
    <t>福島県　人口集中地区</t>
  </si>
  <si>
    <t>福島市　人口集中地区</t>
  </si>
  <si>
    <t xml:space="preserve">      Ⅰ</t>
  </si>
  <si>
    <t xml:space="preserve">      Ⅱ</t>
  </si>
  <si>
    <t xml:space="preserve">      Ⅲ</t>
  </si>
  <si>
    <t>会津若松市　人口集中地区</t>
  </si>
  <si>
    <t>郡山市　人口集中地区</t>
  </si>
  <si>
    <t>いわき市　人口集中地区</t>
  </si>
  <si>
    <t xml:space="preserve">      Ⅳ</t>
  </si>
  <si>
    <t xml:space="preserve">      Ⅴ</t>
  </si>
  <si>
    <t xml:space="preserve">      Ⅵ</t>
  </si>
  <si>
    <t xml:space="preserve">      Ⅶ</t>
  </si>
  <si>
    <t xml:space="preserve">      Ⅷ</t>
  </si>
  <si>
    <t xml:space="preserve">      Ⅸ</t>
  </si>
  <si>
    <t>白河市　人口集中地区</t>
  </si>
  <si>
    <t>須賀川市　人口集中地区</t>
  </si>
  <si>
    <t>喜多方市　人口集中地区</t>
  </si>
  <si>
    <t>相馬市　人口集中地区</t>
  </si>
  <si>
    <t>二本松市　人口集中地区</t>
  </si>
  <si>
    <t>南相馬市　人口集中地区</t>
  </si>
  <si>
    <t>伊達市　人口集中地区</t>
  </si>
  <si>
    <t>桑折町　人口集中地区</t>
  </si>
  <si>
    <t>H27国勢調査</t>
  </si>
  <si>
    <t>1) 国土交通省国土地理院「平成27年全国都道府県市区町村別面積調」による。ただし，平成12年の地域については「平成12年全国都道府県市区町村別面積調」による。また，平成12年の境界未定地域については，総務省統計局において面積を推定している。</t>
  </si>
  <si>
    <t>面積(ｋ㎡)
(H27.10.1)</t>
  </si>
  <si>
    <t>（単位：千円、％〔財政力指数を除く〕）</t>
  </si>
  <si>
    <t>第２編　平成２８年度市町村別決算資料</t>
  </si>
  <si>
    <t>H28年度</t>
  </si>
  <si>
    <t>平成28年度</t>
  </si>
  <si>
    <t>Ｃ</t>
  </si>
  <si>
    <t>H27国調</t>
  </si>
  <si>
    <t>第１次産業就業者数（27年国調）</t>
  </si>
  <si>
    <t>第２次産業就業者数（27年国調）</t>
  </si>
  <si>
    <t>第３次産業就業者数（27年国調）</t>
  </si>
  <si>
    <t>H27国調人口</t>
  </si>
  <si>
    <t>H27国勢調
査就業者数</t>
  </si>
  <si>
    <t>28　年　度</t>
  </si>
  <si>
    <t>３か年</t>
  </si>
  <si>
    <t xml:space="preserve"> 　　 　経常一般財源としたものである。</t>
  </si>
  <si>
    <t>-</t>
  </si>
  <si>
    <t>Ⅳ - 3</t>
  </si>
  <si>
    <t>Ⅲ - 3</t>
  </si>
  <si>
    <t>Ⅴ - 1</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</si>
</sst>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Red]\-#,##0.0"/>
    <numFmt numFmtId="179" formatCode="0.0000"/>
    <numFmt numFmtId="180" formatCode="0.000"/>
    <numFmt numFmtId="181" formatCode="0.0_ "/>
    <numFmt numFmtId="182" formatCode="0_ "/>
    <numFmt numFmtId="183" formatCode="0.00_ "/>
    <numFmt numFmtId="184" formatCode="0.000_ "/>
    <numFmt numFmtId="185" formatCode="0.0000_ "/>
    <numFmt numFmtId="186" formatCode="0.00000_ "/>
    <numFmt numFmtId="187" formatCode="#,##0.000;[Red]\-#,##0.000"/>
    <numFmt numFmtId="188" formatCode="#,##0_ "/>
    <numFmt numFmtId="189" formatCode="#,##0.00_ "/>
    <numFmt numFmtId="190" formatCode="#,##0.0_ "/>
    <numFmt numFmtId="191" formatCode="0.00_);[Red]\(0.00\)"/>
    <numFmt numFmtId="192" formatCode="#,##0_);[Red]\(#,##0\)"/>
    <numFmt numFmtId="193" formatCode="#,##0_ ;[Red]\-#,##0\ "/>
    <numFmt numFmtId="194" formatCode="0.000;&quot;△ &quot;0.000"/>
    <numFmt numFmtId="195" formatCode="#,##0.00000"/>
    <numFmt numFmtId="196" formatCode="#,##0.00000_ "/>
    <numFmt numFmtId="197" formatCode="#,##0;&quot;△ &quot;#,##0"/>
    <numFmt numFmtId="198" formatCode="#,###,###,###,##0"/>
    <numFmt numFmtId="199" formatCode="#,##0;[Red]&quot;△ &quot;#,##0"/>
    <numFmt numFmtId="200" formatCode="&quot;Yes&quot;;&quot;Yes&quot;;&quot;No&quot;"/>
    <numFmt numFmtId="201" formatCode="&quot;True&quot;;&quot;True&quot;;&quot;False&quot;"/>
    <numFmt numFmtId="202" formatCode="&quot;On&quot;;&quot;On&quot;;&quot;Off&quot;"/>
    <numFmt numFmtId="203" formatCode="yy/mm/dd"/>
    <numFmt numFmtId="204" formatCode="[$-411]gg/mm/dd"/>
    <numFmt numFmtId="205" formatCode="hh/mm/dd"/>
    <numFmt numFmtId="206" formatCode="[$-411]ge\.mm\.dd"/>
    <numFmt numFmtId="207" formatCode="#,##0;&quot;▲ &quot;#,##0"/>
    <numFmt numFmtId="208" formatCode="#,##0.0;&quot;△ &quot;#,##0.0"/>
    <numFmt numFmtId="209" formatCode="0.000_);[Red]\(0.000\)"/>
    <numFmt numFmtId="210" formatCode="0.00;&quot;▲ &quot;0.00"/>
    <numFmt numFmtId="211" formatCode="#,##0.00;&quot;▲ &quot;#,##0.00"/>
    <numFmt numFmtId="212" formatCode="0.0;&quot;▲ &quot;0.0"/>
    <numFmt numFmtId="213" formatCode="000000000000000"/>
    <numFmt numFmtId="214" formatCode="#,##0.0"/>
    <numFmt numFmtId="215" formatCode="#,##0.000"/>
    <numFmt numFmtId="216" formatCode="#,##0.0000"/>
    <numFmt numFmtId="217" formatCode="#,##0.0;&quot;▲ &quot;#,##0.0"/>
    <numFmt numFmtId="218" formatCode="_ * #,##0_ ;[Red]_ * &quot;△&quot;#,##0_ ;_ * &quot;-&quot;_ ;_ @_ "/>
    <numFmt numFmtId="219" formatCode="#,##0\ ;[Red]&quot;▲&quot;#,##0\ "/>
    <numFmt numFmtId="220" formatCode="#,##0.000_ "/>
    <numFmt numFmtId="221" formatCode="_ * #,##0.0_ ;[Red]_ * &quot;△&quot;#,##0.0_ ;_ * &quot;-&quot;_ ;_ @_ "/>
    <numFmt numFmtId="222" formatCode="\(0.0%\)"/>
    <numFmt numFmtId="223" formatCode="\(0.00%\)"/>
    <numFmt numFmtId="224" formatCode="\(0.000%\)"/>
    <numFmt numFmtId="225" formatCode="\(0.0000%\)"/>
    <numFmt numFmtId="226" formatCode="0.0000000_ "/>
    <numFmt numFmtId="227" formatCode="0.000000_ "/>
    <numFmt numFmtId="228" formatCode="#,##0.0_ ;[Red]\-#,##0.0\ "/>
    <numFmt numFmtId="229" formatCode="[$€-2]\ #,##0.00_);[Red]\([$€-2]\ #,##0.00\)"/>
    <numFmt numFmtId="230" formatCode="#,###.0;\-#,###.0;&quot;-&quot;"/>
    <numFmt numFmtId="231" formatCode="0.00000;&quot;▲ &quot;0.00000"/>
    <numFmt numFmtId="232" formatCode="_ * #,##0.00_ ;[Red]_ * &quot;△&quot;#,##0.00_ ;_ * &quot;-&quot;_ ;_ @_ "/>
    <numFmt numFmtId="233" formatCode="0_);[Red]\(0\)"/>
    <numFmt numFmtId="234" formatCode="[Red]_ * #,##0.0_ ;_ * &quot;△&quot;#,##0.0_ ;_ * &quot;-&quot;_ ;_ @_ "/>
    <numFmt numFmtId="235" formatCode="#,##0.00000;[Red]\-#,##0.00000"/>
    <numFmt numFmtId="236" formatCode="#,##0.0_);[Red]\(#,##0.0\)"/>
  </numFmts>
  <fonts count="93">
    <font>
      <sz val="12"/>
      <name val="ＭＳ 明朝"/>
      <family val="1"/>
    </font>
    <font>
      <sz val="6"/>
      <name val="ＭＳ Ｐ明朝"/>
      <family val="1"/>
    </font>
    <font>
      <sz val="11"/>
      <name val="ＭＳ 明朝"/>
      <family val="1"/>
    </font>
    <font>
      <sz val="8"/>
      <name val="ＭＳ 明朝"/>
      <family val="1"/>
    </font>
    <font>
      <sz val="9"/>
      <name val="ＭＳ 明朝"/>
      <family val="1"/>
    </font>
    <font>
      <b/>
      <sz val="9"/>
      <name val="ＭＳ Ｐゴシック"/>
      <family val="3"/>
    </font>
    <font>
      <sz val="14"/>
      <name val="ＭＳ Ｐゴシック"/>
      <family val="3"/>
    </font>
    <font>
      <sz val="6"/>
      <name val="ＭＳ 明朝"/>
      <family val="1"/>
    </font>
    <font>
      <sz val="11"/>
      <name val="ＭＳ Ｐゴシック"/>
      <family val="3"/>
    </font>
    <font>
      <b/>
      <sz val="14.5"/>
      <name val="ＭＳ ゴシック"/>
      <family val="3"/>
    </font>
    <font>
      <sz val="6"/>
      <name val="ＭＳ Ｐゴシック"/>
      <family val="3"/>
    </font>
    <font>
      <b/>
      <sz val="14"/>
      <name val="ＭＳ ゴシック"/>
      <family val="3"/>
    </font>
    <font>
      <sz val="10"/>
      <name val="ＭＳ 明朝"/>
      <family val="1"/>
    </font>
    <font>
      <sz val="12"/>
      <color indexed="8"/>
      <name val="ＭＳ Ｐ明朝"/>
      <family val="1"/>
    </font>
    <font>
      <sz val="12"/>
      <name val="ＭＳ Ｐゴシック"/>
      <family val="3"/>
    </font>
    <font>
      <sz val="12"/>
      <name val="ＭＳ Ｐ明朝"/>
      <family val="1"/>
    </font>
    <font>
      <sz val="12"/>
      <color indexed="8"/>
      <name val="ＭＳ 明朝"/>
      <family val="1"/>
    </font>
    <font>
      <sz val="10"/>
      <name val="ＭＳ ゴシック"/>
      <family val="3"/>
    </font>
    <font>
      <u val="single"/>
      <sz val="9.6"/>
      <color indexed="12"/>
      <name val="ＭＳ 明朝"/>
      <family val="1"/>
    </font>
    <font>
      <u val="single"/>
      <sz val="9.6"/>
      <color indexed="36"/>
      <name val="ＭＳ 明朝"/>
      <family val="1"/>
    </font>
    <font>
      <sz val="8"/>
      <name val="ＭＳ Ｐゴシック"/>
      <family val="3"/>
    </font>
    <font>
      <sz val="10"/>
      <name val="ＭＳ Ｐゴシック"/>
      <family val="3"/>
    </font>
    <font>
      <sz val="9"/>
      <name val="ＭＳ Ｐゴシック"/>
      <family val="3"/>
    </font>
    <font>
      <sz val="11"/>
      <color indexed="10"/>
      <name val="ＭＳ Ｐゴシック"/>
      <family val="3"/>
    </font>
    <font>
      <sz val="10"/>
      <color indexed="10"/>
      <name val="ＭＳ 明朝"/>
      <family val="1"/>
    </font>
    <font>
      <b/>
      <sz val="12"/>
      <name val="ＭＳ 明朝"/>
      <family val="1"/>
    </font>
    <font>
      <sz val="12.05"/>
      <color indexed="8"/>
      <name val="ＭＳ Ｐゴシック"/>
      <family val="3"/>
    </font>
    <font>
      <sz val="16"/>
      <name val="HG丸ｺﾞｼｯｸM-PRO"/>
      <family val="3"/>
    </font>
    <font>
      <sz val="11"/>
      <color indexed="8"/>
      <name val="ＭＳ Ｐゴシック"/>
      <family val="3"/>
    </font>
    <font>
      <b/>
      <sz val="11"/>
      <name val="ＭＳ Ｐゴシック"/>
      <family val="3"/>
    </font>
    <font>
      <sz val="12"/>
      <color indexed="12"/>
      <name val="ＭＳ ゴシック"/>
      <family val="3"/>
    </font>
    <font>
      <sz val="9"/>
      <name val="HG丸ｺﾞｼｯｸM-PRO"/>
      <family val="3"/>
    </font>
    <font>
      <sz val="11"/>
      <color indexed="8"/>
      <name val="HG丸ｺﾞｼｯｸM-PRO"/>
      <family val="3"/>
    </font>
    <font>
      <sz val="11"/>
      <name val="ＭＳ ゴシック"/>
      <family val="3"/>
    </font>
    <font>
      <b/>
      <sz val="12"/>
      <name val="ＭＳ Ｐゴシック"/>
      <family val="3"/>
    </font>
    <font>
      <sz val="12"/>
      <color indexed="8"/>
      <name val="ＭＳ Ｐゴシック"/>
      <family val="3"/>
    </font>
    <font>
      <sz val="11"/>
      <name val="ＭＳ Ｐ明朝"/>
      <family val="1"/>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8"/>
      <color indexed="8"/>
      <name val="ＭＳ Ｐゴシック"/>
      <family val="3"/>
    </font>
    <font>
      <b/>
      <sz val="16"/>
      <color indexed="10"/>
      <name val="ＭＳ 明朝"/>
      <family val="1"/>
    </font>
    <font>
      <sz val="14"/>
      <color indexed="8"/>
      <name val="ＭＳ Ｐゴシック"/>
      <family val="3"/>
    </font>
    <font>
      <sz val="11"/>
      <color theme="1"/>
      <name val="ＭＳ Ｐゴシック"/>
      <family val="3"/>
    </font>
    <font>
      <sz val="11"/>
      <color theme="1"/>
      <name val="Calibri"/>
      <family val="3"/>
    </font>
    <font>
      <sz val="11"/>
      <color theme="0"/>
      <name val="ＭＳ Ｐゴシック"/>
      <family val="3"/>
    </font>
    <font>
      <sz val="11"/>
      <color theme="0"/>
      <name val="Calibri"/>
      <family val="3"/>
    </font>
    <font>
      <b/>
      <sz val="18"/>
      <color theme="3"/>
      <name val="Cambria"/>
      <family val="3"/>
    </font>
    <font>
      <b/>
      <sz val="11"/>
      <color theme="0"/>
      <name val="ＭＳ Ｐゴシック"/>
      <family val="3"/>
    </font>
    <font>
      <b/>
      <sz val="11"/>
      <color theme="0"/>
      <name val="Calibri"/>
      <family val="3"/>
    </font>
    <font>
      <sz val="11"/>
      <color rgb="FF9C6500"/>
      <name val="ＭＳ Ｐゴシック"/>
      <family val="3"/>
    </font>
    <font>
      <sz val="11"/>
      <color rgb="FF9C6500"/>
      <name val="Calibri"/>
      <family val="3"/>
    </font>
    <font>
      <sz val="11"/>
      <color rgb="FFFA7D00"/>
      <name val="ＭＳ Ｐゴシック"/>
      <family val="3"/>
    </font>
    <font>
      <sz val="11"/>
      <color rgb="FFFA7D00"/>
      <name val="Calibri"/>
      <family val="3"/>
    </font>
    <font>
      <sz val="11"/>
      <color rgb="FF9C0006"/>
      <name val="ＭＳ Ｐゴシック"/>
      <family val="3"/>
    </font>
    <font>
      <sz val="11"/>
      <color rgb="FF9C0006"/>
      <name val="Calibri"/>
      <family val="3"/>
    </font>
    <font>
      <b/>
      <sz val="11"/>
      <color rgb="FFFA7D00"/>
      <name val="ＭＳ Ｐゴシック"/>
      <family val="3"/>
    </font>
    <font>
      <b/>
      <sz val="11"/>
      <color rgb="FFFA7D00"/>
      <name val="Calibri"/>
      <family val="3"/>
    </font>
    <font>
      <sz val="11"/>
      <color rgb="FFFF0000"/>
      <name val="ＭＳ Ｐゴシック"/>
      <family val="3"/>
    </font>
    <font>
      <sz val="11"/>
      <color rgb="FFFF0000"/>
      <name val="Calibri"/>
      <family val="3"/>
    </font>
    <font>
      <b/>
      <sz val="15"/>
      <color theme="3"/>
      <name val="ＭＳ Ｐゴシック"/>
      <family val="3"/>
    </font>
    <font>
      <b/>
      <sz val="15"/>
      <color theme="3"/>
      <name val="Calibri"/>
      <family val="3"/>
    </font>
    <font>
      <b/>
      <sz val="13"/>
      <color theme="3"/>
      <name val="ＭＳ Ｐゴシック"/>
      <family val="3"/>
    </font>
    <font>
      <b/>
      <sz val="13"/>
      <color theme="3"/>
      <name val="Calibri"/>
      <family val="3"/>
    </font>
    <font>
      <b/>
      <sz val="11"/>
      <color theme="3"/>
      <name val="ＭＳ Ｐゴシック"/>
      <family val="3"/>
    </font>
    <font>
      <b/>
      <sz val="11"/>
      <color theme="3"/>
      <name val="Calibri"/>
      <family val="3"/>
    </font>
    <font>
      <b/>
      <sz val="11"/>
      <color theme="1"/>
      <name val="ＭＳ Ｐゴシック"/>
      <family val="3"/>
    </font>
    <font>
      <b/>
      <sz val="11"/>
      <color theme="1"/>
      <name val="Calibri"/>
      <family val="3"/>
    </font>
    <font>
      <b/>
      <sz val="11"/>
      <color rgb="FF3F3F3F"/>
      <name val="ＭＳ Ｐゴシック"/>
      <family val="3"/>
    </font>
    <font>
      <b/>
      <sz val="11"/>
      <color rgb="FF3F3F3F"/>
      <name val="Calibri"/>
      <family val="3"/>
    </font>
    <font>
      <i/>
      <sz val="11"/>
      <color rgb="FF7F7F7F"/>
      <name val="ＭＳ Ｐゴシック"/>
      <family val="3"/>
    </font>
    <font>
      <i/>
      <sz val="11"/>
      <color rgb="FF7F7F7F"/>
      <name val="Calibri"/>
      <family val="3"/>
    </font>
    <font>
      <sz val="11"/>
      <color rgb="FF3F3F76"/>
      <name val="ＭＳ Ｐゴシック"/>
      <family val="3"/>
    </font>
    <font>
      <sz val="11"/>
      <color rgb="FF3F3F76"/>
      <name val="Calibri"/>
      <family val="3"/>
    </font>
    <font>
      <sz val="11"/>
      <color rgb="FF006100"/>
      <name val="ＭＳ Ｐゴシック"/>
      <family val="3"/>
    </font>
    <font>
      <sz val="11"/>
      <color rgb="FF006100"/>
      <name val="Calibri"/>
      <family val="3"/>
    </font>
    <font>
      <sz val="12"/>
      <color theme="1"/>
      <name val="ＭＳ Ｐゴシック"/>
      <family val="3"/>
    </font>
    <font>
      <sz val="10"/>
      <color rgb="FFFF0000"/>
      <name val="ＭＳ 明朝"/>
      <family val="1"/>
    </font>
    <font>
      <b/>
      <sz val="8"/>
      <name val="ＭＳ 明朝"/>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rgb="FFFFFF00"/>
        <bgColor indexed="64"/>
      </patternFill>
    </fill>
    <fill>
      <patternFill patternType="solid">
        <fgColor indexed="42"/>
        <bgColor indexed="64"/>
      </patternFill>
    </fill>
  </fills>
  <borders count="1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indexed="8"/>
      </left>
      <right style="hair">
        <color indexed="8"/>
      </right>
      <top>
        <color indexed="63"/>
      </top>
      <bottom style="double"/>
    </border>
    <border>
      <left style="hair">
        <color indexed="8"/>
      </left>
      <right>
        <color indexed="63"/>
      </right>
      <top>
        <color indexed="63"/>
      </top>
      <bottom style="double"/>
    </border>
    <border>
      <left style="double">
        <color indexed="8"/>
      </left>
      <right style="hair">
        <color indexed="8"/>
      </right>
      <top style="double"/>
      <bottom style="hair">
        <color indexed="8"/>
      </bottom>
    </border>
    <border>
      <left style="hair">
        <color indexed="8"/>
      </left>
      <right style="hair">
        <color indexed="8"/>
      </right>
      <top style="double"/>
      <bottom style="hair">
        <color indexed="8"/>
      </bottom>
    </border>
    <border>
      <left style="hair">
        <color indexed="8"/>
      </left>
      <right style="medium">
        <color indexed="8"/>
      </right>
      <top style="double"/>
      <bottom style="hair">
        <color indexed="8"/>
      </bottom>
    </border>
    <border>
      <left style="double">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double">
        <color indexed="8"/>
      </left>
      <right style="hair">
        <color indexed="8"/>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style="medium">
        <color indexed="8"/>
      </right>
      <top style="double">
        <color indexed="8"/>
      </top>
      <bottom style="double">
        <color indexed="8"/>
      </bottom>
    </border>
    <border>
      <left style="double">
        <color indexed="8"/>
      </left>
      <right style="hair">
        <color indexed="8"/>
      </right>
      <top style="double">
        <color indexed="8"/>
      </top>
      <bottom style="medium">
        <color indexed="8"/>
      </bottom>
    </border>
    <border>
      <left style="hair">
        <color indexed="8"/>
      </left>
      <right style="hair">
        <color indexed="8"/>
      </right>
      <top style="double">
        <color indexed="8"/>
      </top>
      <bottom style="medium">
        <color indexed="8"/>
      </bottom>
    </border>
    <border>
      <left style="hair">
        <color indexed="8"/>
      </left>
      <right style="medium">
        <color indexed="8"/>
      </right>
      <top style="double">
        <color indexed="8"/>
      </top>
      <bottom style="medium">
        <color indexed="8"/>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hair"/>
      <right style="hair"/>
      <top style="hair"/>
      <bottom>
        <color indexed="63"/>
      </bottom>
    </border>
    <border>
      <left style="hair"/>
      <right style="hair"/>
      <top>
        <color indexed="63"/>
      </top>
      <bottom style="thin"/>
    </border>
    <border>
      <left style="thin"/>
      <right style="hair"/>
      <top style="hair"/>
      <bottom style="hair"/>
    </border>
    <border>
      <left style="thin"/>
      <right style="hair"/>
      <top style="hair"/>
      <bottom style="thin"/>
    </border>
    <border>
      <left style="thin"/>
      <right style="hair"/>
      <top style="thin"/>
      <bottom style="hair"/>
    </border>
    <border>
      <left style="double">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color indexed="8"/>
      </right>
      <top>
        <color indexed="63"/>
      </top>
      <bottom>
        <color indexed="63"/>
      </bottom>
    </border>
    <border>
      <left style="hair">
        <color indexed="8"/>
      </left>
      <right style="medium">
        <color indexed="8"/>
      </right>
      <top style="hair"/>
      <bottom style="medium"/>
    </border>
    <border>
      <left style="hair"/>
      <right style="hair"/>
      <top style="thin"/>
      <bottom style="hair"/>
    </border>
    <border>
      <left style="hair"/>
      <right style="hair"/>
      <top style="hair"/>
      <bottom style="hair"/>
    </border>
    <border>
      <left style="hair"/>
      <right style="hair"/>
      <top style="hair"/>
      <bottom style="thin"/>
    </border>
    <border>
      <left style="hair"/>
      <right style="hair"/>
      <top style="thin"/>
      <bottom style="thin"/>
    </border>
    <border>
      <left style="hair"/>
      <right style="hair"/>
      <top>
        <color indexed="63"/>
      </top>
      <bottom style="hair"/>
    </border>
    <border>
      <left style="thin"/>
      <right style="hair"/>
      <top style="hair"/>
      <bottom>
        <color indexed="63"/>
      </bottom>
    </border>
    <border>
      <left style="thin"/>
      <right style="hair"/>
      <top>
        <color indexed="63"/>
      </top>
      <bottom style="hair"/>
    </border>
    <border>
      <left>
        <color indexed="63"/>
      </left>
      <right>
        <color indexed="63"/>
      </right>
      <top style="medium">
        <color indexed="8"/>
      </top>
      <bottom>
        <color indexed="63"/>
      </bottom>
    </border>
    <border>
      <left style="double">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thin"/>
      <right style="thin"/>
      <top style="thin"/>
      <bottom style="thin"/>
    </border>
    <border>
      <left style="hair"/>
      <right style="hair"/>
      <top style="thin"/>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style="thin"/>
      <right style="thin"/>
      <top>
        <color indexed="63"/>
      </top>
      <bottom style="medium"/>
    </border>
    <border>
      <left style="thin"/>
      <right style="medium"/>
      <top>
        <color indexed="63"/>
      </top>
      <bottom style="medium"/>
    </border>
    <border>
      <left style="thin">
        <color indexed="8"/>
      </left>
      <right style="medium"/>
      <top>
        <color indexed="63"/>
      </top>
      <bottom style="medium"/>
    </border>
    <border>
      <left style="medium"/>
      <right style="thin"/>
      <top>
        <color indexed="63"/>
      </top>
      <bottom style="medium"/>
    </border>
    <border>
      <left style="medium"/>
      <right style="hair">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right style="hair">
        <color indexed="8"/>
      </right>
      <top style="hair">
        <color indexed="8"/>
      </top>
      <bottom style="hair">
        <color indexed="8"/>
      </bottom>
    </border>
    <border>
      <left style="medium"/>
      <right>
        <color indexed="63"/>
      </right>
      <top style="thin"/>
      <bottom style="thin"/>
    </border>
    <border>
      <left style="thin">
        <color indexed="8"/>
      </left>
      <right>
        <color indexed="63"/>
      </right>
      <top style="thin"/>
      <bottom style="thin"/>
    </border>
    <border>
      <left style="medium"/>
      <right style="thin"/>
      <top style="thin"/>
      <bottom style="thin"/>
    </border>
    <border>
      <left style="thin">
        <color indexed="8"/>
      </left>
      <right style="medium"/>
      <top style="thin"/>
      <bottom style="thin"/>
    </border>
    <border>
      <left style="thin"/>
      <right style="medium"/>
      <top style="thin"/>
      <bottom style="thin"/>
    </border>
    <border>
      <left style="medium"/>
      <right style="hair">
        <color indexed="8"/>
      </right>
      <top style="hair">
        <color indexed="8"/>
      </top>
      <bottom>
        <color indexed="63"/>
      </bottom>
    </border>
    <border>
      <left>
        <color indexed="63"/>
      </left>
      <right>
        <color indexed="63"/>
      </right>
      <top style="hair"/>
      <bottom style="medium"/>
    </border>
    <border>
      <left style="medium"/>
      <right>
        <color indexed="63"/>
      </right>
      <top style="medium"/>
      <bottom style="medium"/>
    </border>
    <border>
      <left style="thin">
        <color indexed="8"/>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thin">
        <color indexed="8"/>
      </left>
      <right style="medium"/>
      <top style="thin"/>
      <bottom>
        <color indexed="63"/>
      </bottom>
    </border>
    <border>
      <left style="medium"/>
      <right style="thin"/>
      <top style="medium"/>
      <bottom style="medium"/>
    </border>
    <border>
      <left>
        <color indexed="63"/>
      </left>
      <right style="thin"/>
      <top style="medium"/>
      <bottom style="medium"/>
    </border>
    <border>
      <left style="thin">
        <color indexed="8"/>
      </left>
      <right style="medium"/>
      <top style="medium"/>
      <bottom style="medium"/>
    </border>
    <border>
      <left style="double"/>
      <right style="thin"/>
      <top style="dotted"/>
      <bottom>
        <color indexed="63"/>
      </bottom>
    </border>
    <border>
      <left style="double"/>
      <right style="thin"/>
      <top style="medium"/>
      <bottom style="dotted"/>
    </border>
    <border>
      <left style="double"/>
      <right style="thin"/>
      <top style="dotted"/>
      <bottom style="double"/>
    </border>
    <border>
      <left style="hair"/>
      <right style="hair"/>
      <top>
        <color indexed="63"/>
      </top>
      <bottom>
        <color indexed="63"/>
      </bottom>
    </border>
    <border>
      <left style="medium"/>
      <right>
        <color indexed="63"/>
      </right>
      <top style="medium"/>
      <bottom>
        <color indexed="63"/>
      </bottom>
    </border>
    <border>
      <left style="thin">
        <color indexed="8"/>
      </left>
      <right>
        <color indexed="63"/>
      </right>
      <top style="medium"/>
      <bottom>
        <color indexed="63"/>
      </bottom>
    </border>
    <border>
      <left>
        <color indexed="63"/>
      </left>
      <right>
        <color indexed="63"/>
      </right>
      <top style="medium"/>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style="double">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color indexed="63"/>
      </left>
      <right style="medium">
        <color indexed="8"/>
      </right>
      <top style="medium">
        <color indexed="8"/>
      </top>
      <bottom style="hair">
        <color indexed="8"/>
      </bottom>
    </border>
    <border>
      <left style="medium">
        <color indexed="8"/>
      </left>
      <right style="thin">
        <color indexed="8"/>
      </right>
      <top>
        <color indexed="63"/>
      </top>
      <bottom>
        <color indexed="63"/>
      </bottom>
    </border>
    <border>
      <left style="thin">
        <color indexed="8"/>
      </left>
      <right style="thin"/>
      <top>
        <color indexed="63"/>
      </top>
      <bottom>
        <color indexed="63"/>
      </bottom>
    </border>
    <border>
      <left style="hair">
        <color indexed="8"/>
      </left>
      <right style="medium">
        <color indexed="8"/>
      </right>
      <top>
        <color indexed="63"/>
      </top>
      <bottom style="double"/>
    </border>
    <border>
      <left style="medium"/>
      <right>
        <color indexed="63"/>
      </right>
      <top>
        <color indexed="63"/>
      </top>
      <bottom style="medium"/>
    </border>
    <border>
      <left style="thin">
        <color indexed="8"/>
      </left>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medium"/>
      <right style="medium">
        <color indexed="8"/>
      </right>
      <top style="medium"/>
      <bottom>
        <color indexed="63"/>
      </bottom>
    </border>
    <border>
      <left style="medium">
        <color indexed="8"/>
      </left>
      <right>
        <color indexed="63"/>
      </right>
      <top style="medium"/>
      <bottom>
        <color indexed="63"/>
      </bottom>
    </border>
    <border>
      <left style="hair">
        <color indexed="8"/>
      </left>
      <right style="hair">
        <color indexed="8"/>
      </right>
      <top style="medium"/>
      <bottom style="hair">
        <color indexed="8"/>
      </bottom>
    </border>
    <border>
      <left style="hair">
        <color indexed="8"/>
      </left>
      <right style="hair">
        <color indexed="8"/>
      </right>
      <top style="medium"/>
      <bottom>
        <color indexed="63"/>
      </bottom>
    </border>
    <border>
      <left style="hair">
        <color indexed="8"/>
      </left>
      <right>
        <color indexed="63"/>
      </right>
      <top style="medium"/>
      <bottom>
        <color indexed="63"/>
      </bottom>
    </border>
    <border>
      <left>
        <color indexed="63"/>
      </left>
      <right style="hair">
        <color indexed="8"/>
      </right>
      <top style="medium"/>
      <bottom>
        <color indexed="63"/>
      </bottom>
    </border>
    <border>
      <left style="medium"/>
      <right style="medium">
        <color indexed="8"/>
      </right>
      <top>
        <color indexed="63"/>
      </top>
      <bottom>
        <color indexed="63"/>
      </bottom>
    </border>
    <border>
      <left style="medium">
        <color indexed="8"/>
      </left>
      <right>
        <color indexed="63"/>
      </right>
      <top>
        <color indexed="63"/>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medium"/>
      <right style="medium">
        <color indexed="8"/>
      </right>
      <top>
        <color indexed="63"/>
      </top>
      <bottom style="medium"/>
    </border>
    <border>
      <left style="medium">
        <color indexed="8"/>
      </left>
      <right>
        <color indexed="63"/>
      </right>
      <top>
        <color indexed="63"/>
      </top>
      <bottom style="medium"/>
    </border>
    <border>
      <left style="hair">
        <color indexed="8"/>
      </left>
      <right style="hair">
        <color indexed="8"/>
      </right>
      <top>
        <color indexed="63"/>
      </top>
      <bottom style="medium"/>
    </border>
    <border>
      <left style="hair">
        <color indexed="8"/>
      </left>
      <right>
        <color indexed="63"/>
      </right>
      <top>
        <color indexed="63"/>
      </top>
      <bottom style="medium"/>
    </border>
    <border>
      <left style="hair">
        <color indexed="8"/>
      </left>
      <right style="medium"/>
      <top>
        <color indexed="63"/>
      </top>
      <bottom style="medium"/>
    </border>
    <border>
      <left style="medium"/>
      <right style="medium">
        <color indexed="8"/>
      </right>
      <top>
        <color indexed="63"/>
      </top>
      <bottom style="hair">
        <color indexed="8"/>
      </bottom>
    </border>
    <border>
      <left style="medium">
        <color indexed="8"/>
      </left>
      <right style="hair">
        <color indexed="8"/>
      </right>
      <top>
        <color indexed="63"/>
      </top>
      <bottom style="hair">
        <color indexed="8"/>
      </bottom>
    </border>
    <border>
      <left style="hair">
        <color indexed="8"/>
      </left>
      <right style="medium"/>
      <top>
        <color indexed="63"/>
      </top>
      <bottom style="hair">
        <color indexed="8"/>
      </bottom>
    </border>
    <border>
      <left style="medium"/>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medium">
        <color indexed="8"/>
      </right>
      <top style="hair">
        <color indexed="8"/>
      </top>
      <bottom>
        <color indexed="63"/>
      </bottom>
    </border>
    <border>
      <left style="medium">
        <color indexed="8"/>
      </left>
      <right style="hair">
        <color indexed="8"/>
      </right>
      <top style="hair">
        <color indexed="8"/>
      </top>
      <bottom>
        <color indexed="63"/>
      </bottom>
    </border>
    <border>
      <left style="medium"/>
      <right style="medium">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top style="hair">
        <color indexed="8"/>
      </top>
      <bottom style="medium">
        <color indexed="8"/>
      </bottom>
    </border>
    <border>
      <left style="medium"/>
      <right style="medium">
        <color indexed="8"/>
      </right>
      <top style="medium">
        <color indexed="8"/>
      </top>
      <bottom>
        <color indexed="63"/>
      </bottom>
    </border>
    <border>
      <left style="medium">
        <color indexed="8"/>
      </left>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style="medium">
        <color indexed="8"/>
      </right>
      <top>
        <color indexed="63"/>
      </top>
      <bottom style="medium">
        <color indexed="8"/>
      </bottom>
    </border>
    <border>
      <left style="medium"/>
      <right style="medium">
        <color indexed="8"/>
      </right>
      <top style="medium">
        <color indexed="8"/>
      </top>
      <bottom style="hair">
        <color indexed="8"/>
      </bottom>
    </border>
    <border>
      <left style="medium">
        <color indexed="8"/>
      </left>
      <right style="hair">
        <color indexed="8"/>
      </right>
      <top style="hair">
        <color indexed="8"/>
      </top>
      <bottom style="hair"/>
    </border>
    <border>
      <left style="hair">
        <color indexed="8"/>
      </left>
      <right style="hair">
        <color indexed="8"/>
      </right>
      <top style="hair">
        <color indexed="8"/>
      </top>
      <bottom style="hair"/>
    </border>
    <border>
      <left style="hair">
        <color indexed="8"/>
      </left>
      <right style="medium"/>
      <top style="hair">
        <color indexed="8"/>
      </top>
      <bottom style="hair"/>
    </border>
    <border>
      <left style="medium"/>
      <right style="medium">
        <color indexed="8"/>
      </right>
      <top style="hair"/>
      <bottom style="hair">
        <color indexed="8"/>
      </bottom>
    </border>
    <border>
      <left style="medium"/>
      <right style="medium">
        <color indexed="8"/>
      </right>
      <top style="hair">
        <color indexed="8"/>
      </top>
      <bottom style="medium"/>
    </border>
    <border>
      <left style="medium">
        <color indexed="8"/>
      </left>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style="medium"/>
      <top style="hair">
        <color indexed="8"/>
      </top>
      <bottom style="medium"/>
    </border>
    <border>
      <left style="medium">
        <color indexed="8"/>
      </left>
      <right style="medium">
        <color indexed="8"/>
      </right>
      <top>
        <color indexed="63"/>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color indexed="63"/>
      </bottom>
    </border>
    <border>
      <left style="medium">
        <color indexed="8"/>
      </left>
      <right style="medium">
        <color indexed="8"/>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color indexed="63"/>
      </top>
      <bottom style="medium">
        <color indexed="8"/>
      </bottom>
    </border>
    <border>
      <left style="hair">
        <color indexed="8"/>
      </left>
      <right style="medium">
        <color indexed="8"/>
      </right>
      <top style="hair">
        <color indexed="8"/>
      </top>
      <bottom style="medium">
        <color indexed="8"/>
      </bottom>
    </border>
    <border>
      <left style="hair"/>
      <right style="thin"/>
      <top>
        <color indexed="63"/>
      </top>
      <bottom style="thin"/>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hair"/>
      <bottom style="thin"/>
    </border>
    <border>
      <left style="hair"/>
      <right style="thin"/>
      <top style="thin"/>
      <bottom style="thin"/>
    </border>
    <border>
      <left style="hair"/>
      <right style="thin"/>
      <top>
        <color indexed="63"/>
      </top>
      <bottom style="hair"/>
    </border>
    <border>
      <left style="thin"/>
      <right style="hair"/>
      <top style="thin"/>
      <bottom style="thin"/>
    </border>
    <border>
      <left style="hair"/>
      <right>
        <color indexed="63"/>
      </right>
      <top style="thin"/>
      <bottom style="hair"/>
    </border>
    <border>
      <left>
        <color indexed="63"/>
      </left>
      <right style="hair"/>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double">
        <color indexed="8"/>
      </top>
      <bottom style="medium"/>
    </border>
    <border>
      <left>
        <color indexed="63"/>
      </left>
      <right>
        <color indexed="63"/>
      </right>
      <top style="double">
        <color indexed="8"/>
      </top>
      <bottom style="medium"/>
    </border>
    <border>
      <left style="medium"/>
      <right>
        <color indexed="63"/>
      </right>
      <top>
        <color indexed="63"/>
      </top>
      <bottom style="double"/>
    </border>
    <border>
      <left>
        <color indexed="63"/>
      </left>
      <right>
        <color indexed="63"/>
      </right>
      <top>
        <color indexed="63"/>
      </top>
      <bottom style="double"/>
    </border>
    <border>
      <left style="hair">
        <color indexed="8"/>
      </left>
      <right>
        <color indexed="63"/>
      </right>
      <top style="medium"/>
      <bottom style="hair">
        <color indexed="8"/>
      </bottom>
    </border>
    <border>
      <left>
        <color indexed="63"/>
      </left>
      <right style="hair">
        <color indexed="8"/>
      </right>
      <top style="medium"/>
      <bottom style="hair">
        <color indexed="8"/>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8" fillId="2" borderId="0" applyNumberFormat="0" applyBorder="0" applyAlignment="0" applyProtection="0"/>
    <xf numFmtId="0" fontId="57" fillId="3" borderId="0" applyNumberFormat="0" applyBorder="0" applyAlignment="0" applyProtection="0"/>
    <xf numFmtId="0" fontId="58" fillId="3" borderId="0" applyNumberFormat="0" applyBorder="0" applyAlignment="0" applyProtection="0"/>
    <xf numFmtId="0" fontId="57" fillId="4" borderId="0" applyNumberFormat="0" applyBorder="0" applyAlignment="0" applyProtection="0"/>
    <xf numFmtId="0" fontId="58" fillId="4" borderId="0" applyNumberFormat="0" applyBorder="0" applyAlignment="0" applyProtection="0"/>
    <xf numFmtId="0" fontId="57" fillId="5" borderId="0" applyNumberFormat="0" applyBorder="0" applyAlignment="0" applyProtection="0"/>
    <xf numFmtId="0" fontId="58" fillId="5" borderId="0" applyNumberFormat="0" applyBorder="0" applyAlignment="0" applyProtection="0"/>
    <xf numFmtId="0" fontId="57" fillId="6" borderId="0" applyNumberFormat="0" applyBorder="0" applyAlignment="0" applyProtection="0"/>
    <xf numFmtId="0" fontId="58" fillId="6" borderId="0" applyNumberFormat="0" applyBorder="0" applyAlignment="0" applyProtection="0"/>
    <xf numFmtId="0" fontId="57" fillId="7" borderId="0" applyNumberFormat="0" applyBorder="0" applyAlignment="0" applyProtection="0"/>
    <xf numFmtId="0" fontId="58" fillId="7" borderId="0" applyNumberFormat="0" applyBorder="0" applyAlignment="0" applyProtection="0"/>
    <xf numFmtId="0" fontId="57" fillId="8" borderId="0" applyNumberFormat="0" applyBorder="0" applyAlignment="0" applyProtection="0"/>
    <xf numFmtId="0" fontId="58" fillId="8" borderId="0" applyNumberFormat="0" applyBorder="0" applyAlignment="0" applyProtection="0"/>
    <xf numFmtId="0" fontId="57" fillId="9" borderId="0" applyNumberFormat="0" applyBorder="0" applyAlignment="0" applyProtection="0"/>
    <xf numFmtId="0" fontId="58" fillId="9" borderId="0" applyNumberFormat="0" applyBorder="0" applyAlignment="0" applyProtection="0"/>
    <xf numFmtId="0" fontId="57" fillId="10" borderId="0" applyNumberFormat="0" applyBorder="0" applyAlignment="0" applyProtection="0"/>
    <xf numFmtId="0" fontId="58" fillId="10" borderId="0" applyNumberFormat="0" applyBorder="0" applyAlignment="0" applyProtection="0"/>
    <xf numFmtId="0" fontId="57" fillId="11"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8" fillId="12" borderId="0" applyNumberFormat="0" applyBorder="0" applyAlignment="0" applyProtection="0"/>
    <xf numFmtId="0" fontId="57" fillId="13"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60" fillId="14" borderId="0" applyNumberFormat="0" applyBorder="0" applyAlignment="0" applyProtection="0"/>
    <xf numFmtId="0" fontId="59" fillId="15"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60" fillId="16" borderId="0" applyNumberFormat="0" applyBorder="0" applyAlignment="0" applyProtection="0"/>
    <xf numFmtId="0" fontId="59" fillId="17" borderId="0" applyNumberFormat="0" applyBorder="0" applyAlignment="0" applyProtection="0"/>
    <xf numFmtId="0" fontId="60" fillId="17" borderId="0" applyNumberFormat="0" applyBorder="0" applyAlignment="0" applyProtection="0"/>
    <xf numFmtId="0" fontId="59" fillId="18" borderId="0" applyNumberFormat="0" applyBorder="0" applyAlignment="0" applyProtection="0"/>
    <xf numFmtId="0" fontId="60" fillId="18" borderId="0" applyNumberFormat="0" applyBorder="0" applyAlignment="0" applyProtection="0"/>
    <xf numFmtId="0" fontId="59" fillId="19"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60" fillId="20" borderId="0" applyNumberFormat="0" applyBorder="0" applyAlignment="0" applyProtection="0"/>
    <xf numFmtId="0" fontId="59" fillId="21" borderId="0" applyNumberFormat="0" applyBorder="0" applyAlignment="0" applyProtection="0"/>
    <xf numFmtId="0" fontId="60" fillId="21" borderId="0" applyNumberFormat="0" applyBorder="0" applyAlignment="0" applyProtection="0"/>
    <xf numFmtId="0" fontId="59" fillId="22" borderId="0" applyNumberFormat="0" applyBorder="0" applyAlignment="0" applyProtection="0"/>
    <xf numFmtId="0" fontId="60" fillId="22" borderId="0" applyNumberFormat="0" applyBorder="0" applyAlignment="0" applyProtection="0"/>
    <xf numFmtId="0" fontId="59" fillId="23"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60" fillId="24" borderId="0" applyNumberFormat="0" applyBorder="0" applyAlignment="0" applyProtection="0"/>
    <xf numFmtId="0" fontId="59" fillId="25"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6" borderId="1" applyNumberFormat="0" applyAlignment="0" applyProtection="0"/>
    <xf numFmtId="0" fontId="64" fillId="27" borderId="0" applyNumberFormat="0" applyBorder="0" applyAlignment="0" applyProtection="0"/>
    <xf numFmtId="0" fontId="65"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8" fillId="28" borderId="2" applyNumberFormat="0" applyFont="0" applyAlignment="0" applyProtection="0"/>
    <xf numFmtId="0" fontId="66" fillId="0" borderId="3" applyNumberFormat="0" applyFill="0" applyAlignment="0" applyProtection="0"/>
    <xf numFmtId="0" fontId="67" fillId="0" borderId="3" applyNumberFormat="0" applyFill="0" applyAlignment="0" applyProtection="0"/>
    <xf numFmtId="0" fontId="68" fillId="29" borderId="0" applyNumberFormat="0" applyBorder="0" applyAlignment="0" applyProtection="0"/>
    <xf numFmtId="0" fontId="69" fillId="29" borderId="0" applyNumberFormat="0" applyBorder="0" applyAlignment="0" applyProtection="0"/>
    <xf numFmtId="0" fontId="70" fillId="30" borderId="4" applyNumberFormat="0" applyAlignment="0" applyProtection="0"/>
    <xf numFmtId="0" fontId="71" fillId="30"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38" fontId="2" fillId="0" borderId="0" applyFont="0" applyFill="0" applyBorder="0" applyAlignment="0" applyProtection="0"/>
    <xf numFmtId="0" fontId="74" fillId="0" borderId="5"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9" fillId="0" borderId="7"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0" borderId="8" applyNumberFormat="0" applyFill="0" applyAlignment="0" applyProtection="0"/>
    <xf numFmtId="0" fontId="82" fillId="30" borderId="9" applyNumberFormat="0" applyAlignment="0" applyProtection="0"/>
    <xf numFmtId="0" fontId="83" fillId="30" borderId="9"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87" fillId="31" borderId="4" applyNumberFormat="0" applyAlignment="0" applyProtection="0"/>
    <xf numFmtId="0" fontId="26"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58" fillId="0" borderId="0">
      <alignment vertical="center"/>
      <protection/>
    </xf>
    <xf numFmtId="0" fontId="2" fillId="0" borderId="0">
      <alignment/>
      <protection/>
    </xf>
    <xf numFmtId="37" fontId="17" fillId="0" borderId="0">
      <alignment/>
      <protection/>
    </xf>
    <xf numFmtId="0" fontId="17" fillId="0" borderId="0">
      <alignment/>
      <protection/>
    </xf>
    <xf numFmtId="0" fontId="19" fillId="0" borderId="0" applyNumberFormat="0" applyFill="0" applyBorder="0" applyAlignment="0" applyProtection="0"/>
    <xf numFmtId="0" fontId="0" fillId="0" borderId="0">
      <alignment/>
      <protection/>
    </xf>
    <xf numFmtId="0" fontId="88" fillId="32" borderId="0" applyNumberFormat="0" applyBorder="0" applyAlignment="0" applyProtection="0"/>
    <xf numFmtId="0" fontId="89" fillId="32" borderId="0" applyNumberFormat="0" applyBorder="0" applyAlignment="0" applyProtection="0"/>
  </cellStyleXfs>
  <cellXfs count="528">
    <xf numFmtId="0" fontId="0" fillId="0" borderId="0" xfId="0" applyAlignment="1">
      <alignment/>
    </xf>
    <xf numFmtId="0" fontId="12" fillId="0" borderId="10" xfId="111" applyFont="1" applyFill="1" applyBorder="1" applyAlignment="1" applyProtection="1">
      <alignment horizontal="center" vertical="center"/>
      <protection locked="0"/>
    </xf>
    <xf numFmtId="0" fontId="12" fillId="0" borderId="11" xfId="111" applyFont="1" applyFill="1" applyBorder="1" applyAlignment="1" applyProtection="1">
      <alignment horizontal="center" vertical="center"/>
      <protection locked="0"/>
    </xf>
    <xf numFmtId="188" fontId="13" fillId="0" borderId="12" xfId="111" applyNumberFormat="1" applyFont="1" applyFill="1" applyBorder="1" applyAlignment="1" applyProtection="1">
      <alignment horizontal="right" vertical="center"/>
      <protection locked="0"/>
    </xf>
    <xf numFmtId="188" fontId="13" fillId="0" borderId="13" xfId="111" applyNumberFormat="1" applyFont="1" applyFill="1" applyBorder="1" applyAlignment="1" applyProtection="1">
      <alignment horizontal="right" vertical="center"/>
      <protection locked="0"/>
    </xf>
    <xf numFmtId="189" fontId="13" fillId="0" borderId="14" xfId="111" applyNumberFormat="1" applyFont="1" applyFill="1" applyBorder="1" applyAlignment="1" applyProtection="1">
      <alignment horizontal="right" vertical="center"/>
      <protection locked="0"/>
    </xf>
    <xf numFmtId="188" fontId="13" fillId="0" borderId="15" xfId="111" applyNumberFormat="1" applyFont="1" applyFill="1" applyBorder="1" applyAlignment="1" applyProtection="1">
      <alignment horizontal="right" vertical="center"/>
      <protection locked="0"/>
    </xf>
    <xf numFmtId="188" fontId="13" fillId="0" borderId="16" xfId="111" applyNumberFormat="1" applyFont="1" applyFill="1" applyBorder="1" applyAlignment="1" applyProtection="1">
      <alignment horizontal="right" vertical="center"/>
      <protection locked="0"/>
    </xf>
    <xf numFmtId="189" fontId="13" fillId="0" borderId="17" xfId="111" applyNumberFormat="1" applyFont="1" applyFill="1" applyBorder="1" applyAlignment="1" applyProtection="1">
      <alignment horizontal="right" vertical="center"/>
      <protection locked="0"/>
    </xf>
    <xf numFmtId="188" fontId="15" fillId="0" borderId="18" xfId="111" applyNumberFormat="1" applyFont="1" applyFill="1" applyBorder="1" applyAlignment="1" applyProtection="1">
      <alignment vertical="center"/>
      <protection locked="0"/>
    </xf>
    <xf numFmtId="188" fontId="15" fillId="0" borderId="19" xfId="111" applyNumberFormat="1" applyFont="1" applyFill="1" applyBorder="1" applyAlignment="1" applyProtection="1">
      <alignment vertical="center"/>
      <protection locked="0"/>
    </xf>
    <xf numFmtId="189" fontId="15" fillId="0" borderId="20" xfId="111" applyNumberFormat="1" applyFont="1" applyFill="1" applyBorder="1" applyAlignment="1" applyProtection="1">
      <alignment vertical="center"/>
      <protection locked="0"/>
    </xf>
    <xf numFmtId="188" fontId="15" fillId="0" borderId="18" xfId="111" applyNumberFormat="1" applyFont="1" applyFill="1" applyBorder="1" applyAlignment="1" applyProtection="1">
      <alignment vertical="center"/>
      <protection locked="0"/>
    </xf>
    <xf numFmtId="188" fontId="15" fillId="0" borderId="19" xfId="111" applyNumberFormat="1" applyFont="1" applyFill="1" applyBorder="1" applyAlignment="1" applyProtection="1">
      <alignment vertical="center"/>
      <protection locked="0"/>
    </xf>
    <xf numFmtId="189" fontId="15" fillId="0" borderId="20" xfId="111" applyNumberFormat="1" applyFont="1" applyFill="1" applyBorder="1" applyAlignment="1" applyProtection="1">
      <alignment vertical="center"/>
      <protection locked="0"/>
    </xf>
    <xf numFmtId="188" fontId="15" fillId="0" borderId="21" xfId="111" applyNumberFormat="1" applyFont="1" applyFill="1" applyBorder="1" applyAlignment="1" applyProtection="1">
      <alignment vertical="center"/>
      <protection locked="0"/>
    </xf>
    <xf numFmtId="188" fontId="15" fillId="0" borderId="22" xfId="111" applyNumberFormat="1" applyFont="1" applyFill="1" applyBorder="1" applyAlignment="1" applyProtection="1">
      <alignment vertical="center"/>
      <protection locked="0"/>
    </xf>
    <xf numFmtId="189" fontId="15" fillId="0" borderId="23" xfId="111" applyNumberFormat="1" applyFont="1" applyFill="1" applyBorder="1" applyAlignment="1" applyProtection="1">
      <alignment vertical="center"/>
      <protection locked="0"/>
    </xf>
    <xf numFmtId="182" fontId="6" fillId="0" borderId="0" xfId="0" applyNumberFormat="1" applyFont="1" applyBorder="1" applyAlignment="1">
      <alignment vertical="center"/>
    </xf>
    <xf numFmtId="37" fontId="12" fillId="0" borderId="0" xfId="112" applyFont="1" applyAlignment="1" applyProtection="1">
      <alignment vertical="center"/>
      <protection/>
    </xf>
    <xf numFmtId="37" fontId="12" fillId="0" borderId="24" xfId="112" applyFont="1" applyBorder="1" applyAlignment="1" applyProtection="1">
      <alignment vertical="center"/>
      <protection/>
    </xf>
    <xf numFmtId="37" fontId="12" fillId="0" borderId="25" xfId="112" applyFont="1" applyBorder="1" applyAlignment="1" applyProtection="1">
      <alignment horizontal="left" vertical="center"/>
      <protection/>
    </xf>
    <xf numFmtId="37" fontId="12" fillId="0" borderId="25" xfId="112" applyFont="1" applyBorder="1" applyAlignment="1" applyProtection="1">
      <alignment vertical="center"/>
      <protection/>
    </xf>
    <xf numFmtId="37" fontId="12" fillId="0" borderId="26" xfId="112" applyFont="1" applyBorder="1" applyAlignment="1" applyProtection="1">
      <alignment vertical="center"/>
      <protection/>
    </xf>
    <xf numFmtId="37" fontId="12" fillId="0" borderId="27" xfId="112" applyFont="1" applyBorder="1" applyAlignment="1" applyProtection="1">
      <alignment vertical="center"/>
      <protection/>
    </xf>
    <xf numFmtId="37" fontId="12" fillId="0" borderId="25" xfId="112" applyFont="1" applyBorder="1" applyAlignment="1" applyProtection="1">
      <alignment horizontal="center" vertical="center"/>
      <protection/>
    </xf>
    <xf numFmtId="37" fontId="12" fillId="0" borderId="28" xfId="112" applyFont="1" applyBorder="1" applyAlignment="1" applyProtection="1">
      <alignment horizontal="center" vertical="center"/>
      <protection/>
    </xf>
    <xf numFmtId="37" fontId="12" fillId="0" borderId="27" xfId="112" applyFont="1" applyBorder="1" applyAlignment="1" applyProtection="1">
      <alignment horizontal="left" vertical="center"/>
      <protection/>
    </xf>
    <xf numFmtId="37" fontId="12" fillId="0" borderId="27" xfId="112" applyFont="1" applyBorder="1" applyAlignment="1" applyProtection="1">
      <alignment horizontal="center" vertical="center"/>
      <protection/>
    </xf>
    <xf numFmtId="37" fontId="12" fillId="0" borderId="29" xfId="112" applyFont="1" applyBorder="1" applyAlignment="1" applyProtection="1">
      <alignment vertical="center"/>
      <protection/>
    </xf>
    <xf numFmtId="37" fontId="12" fillId="0" borderId="28" xfId="112" applyFont="1" applyBorder="1" applyAlignment="1" applyProtection="1">
      <alignment vertical="center"/>
      <protection/>
    </xf>
    <xf numFmtId="37" fontId="12" fillId="0" borderId="30" xfId="112" applyFont="1" applyBorder="1" applyAlignment="1" applyProtection="1">
      <alignment horizontal="left" vertical="center"/>
      <protection/>
    </xf>
    <xf numFmtId="0" fontId="0" fillId="0" borderId="0" xfId="0" applyAlignment="1">
      <alignment horizontal="center" vertical="center" shrinkToFit="1"/>
    </xf>
    <xf numFmtId="188" fontId="0" fillId="0" borderId="0" xfId="0" applyNumberFormat="1" applyAlignment="1">
      <alignment horizontal="center" vertical="center" shrinkToFit="1"/>
    </xf>
    <xf numFmtId="0" fontId="0" fillId="0" borderId="0" xfId="0" applyAlignment="1">
      <alignment vertical="center"/>
    </xf>
    <xf numFmtId="188" fontId="0" fillId="0" borderId="0" xfId="0" applyNumberFormat="1" applyAlignment="1">
      <alignment vertical="center"/>
    </xf>
    <xf numFmtId="190" fontId="0" fillId="0" borderId="0" xfId="0" applyNumberFormat="1" applyAlignment="1">
      <alignment vertical="center"/>
    </xf>
    <xf numFmtId="188" fontId="3" fillId="0" borderId="0" xfId="0" applyNumberFormat="1" applyFont="1" applyAlignment="1">
      <alignment horizontal="center" vertical="center" shrinkToFit="1"/>
    </xf>
    <xf numFmtId="0" fontId="6" fillId="0" borderId="0" xfId="0" applyFont="1" applyBorder="1" applyAlignment="1">
      <alignment/>
    </xf>
    <xf numFmtId="0" fontId="20" fillId="0" borderId="0" xfId="0" applyFont="1" applyBorder="1" applyAlignment="1">
      <alignment/>
    </xf>
    <xf numFmtId="0" fontId="20" fillId="0" borderId="0" xfId="0" applyFont="1" applyAlignment="1">
      <alignment/>
    </xf>
    <xf numFmtId="0" fontId="21" fillId="0" borderId="0" xfId="0" applyFont="1" applyBorder="1" applyAlignment="1">
      <alignment/>
    </xf>
    <xf numFmtId="0" fontId="20" fillId="0" borderId="25" xfId="0" applyFont="1" applyBorder="1" applyAlignment="1">
      <alignment/>
    </xf>
    <xf numFmtId="0" fontId="22" fillId="0" borderId="31" xfId="0" applyFont="1" applyBorder="1" applyAlignment="1">
      <alignment horizontal="center" shrinkToFit="1"/>
    </xf>
    <xf numFmtId="0" fontId="22" fillId="0" borderId="31" xfId="0" applyFont="1" applyBorder="1" applyAlignment="1">
      <alignment horizontal="center"/>
    </xf>
    <xf numFmtId="0" fontId="22" fillId="0" borderId="32" xfId="0" applyFont="1" applyBorder="1" applyAlignment="1">
      <alignment horizontal="center"/>
    </xf>
    <xf numFmtId="0" fontId="22" fillId="0" borderId="32" xfId="0" applyFont="1" applyBorder="1" applyAlignment="1">
      <alignment horizontal="right"/>
    </xf>
    <xf numFmtId="0" fontId="22" fillId="0" borderId="33" xfId="0" applyFont="1" applyBorder="1" applyAlignment="1">
      <alignment vertical="center"/>
    </xf>
    <xf numFmtId="0" fontId="22" fillId="0" borderId="34" xfId="0" applyFont="1" applyBorder="1" applyAlignment="1">
      <alignment vertical="center"/>
    </xf>
    <xf numFmtId="0" fontId="22" fillId="0" borderId="35" xfId="0" applyFont="1" applyBorder="1" applyAlignment="1">
      <alignment vertical="center"/>
    </xf>
    <xf numFmtId="38" fontId="20" fillId="0" borderId="0" xfId="81" applyFont="1" applyBorder="1" applyAlignment="1">
      <alignment/>
    </xf>
    <xf numFmtId="182" fontId="20" fillId="0" borderId="0" xfId="0" applyNumberFormat="1" applyFont="1" applyBorder="1" applyAlignment="1">
      <alignment/>
    </xf>
    <xf numFmtId="0" fontId="12" fillId="0" borderId="0" xfId="0" applyFont="1" applyAlignment="1">
      <alignment/>
    </xf>
    <xf numFmtId="188" fontId="13" fillId="0" borderId="36" xfId="111" applyNumberFormat="1" applyFont="1" applyFill="1" applyBorder="1" applyAlignment="1" applyProtection="1">
      <alignment horizontal="right" vertical="center"/>
      <protection locked="0"/>
    </xf>
    <xf numFmtId="188" fontId="13" fillId="0" borderId="37" xfId="111" applyNumberFormat="1" applyFont="1" applyFill="1" applyBorder="1" applyAlignment="1" applyProtection="1">
      <alignment horizontal="right" vertical="center"/>
      <protection locked="0"/>
    </xf>
    <xf numFmtId="189" fontId="13" fillId="0" borderId="38" xfId="111" applyNumberFormat="1" applyFont="1" applyFill="1" applyBorder="1" applyAlignment="1" applyProtection="1">
      <alignment horizontal="right" vertical="center"/>
      <protection locked="0"/>
    </xf>
    <xf numFmtId="188" fontId="13" fillId="0" borderId="0" xfId="111" applyNumberFormat="1" applyFont="1" applyFill="1" applyBorder="1" applyAlignment="1" applyProtection="1">
      <alignment horizontal="right" vertical="center"/>
      <protection locked="0"/>
    </xf>
    <xf numFmtId="189" fontId="13" fillId="0" borderId="0" xfId="111" applyNumberFormat="1" applyFont="1" applyFill="1" applyBorder="1" applyAlignment="1" applyProtection="1">
      <alignment horizontal="right" vertical="center"/>
      <protection locked="0"/>
    </xf>
    <xf numFmtId="189" fontId="13" fillId="0" borderId="39" xfId="111" applyNumberFormat="1" applyFont="1" applyFill="1" applyBorder="1" applyAlignment="1" applyProtection="1">
      <alignment horizontal="right" vertical="center"/>
      <protection locked="0"/>
    </xf>
    <xf numFmtId="0" fontId="8" fillId="0" borderId="0" xfId="0" applyFont="1" applyAlignment="1">
      <alignment/>
    </xf>
    <xf numFmtId="0" fontId="8" fillId="33" borderId="0" xfId="0" applyFont="1" applyFill="1" applyAlignment="1">
      <alignment/>
    </xf>
    <xf numFmtId="38" fontId="8" fillId="0" borderId="0" xfId="81" applyFont="1" applyAlignment="1">
      <alignment/>
    </xf>
    <xf numFmtId="0" fontId="8" fillId="0" borderId="0" xfId="0" applyFont="1" applyAlignment="1">
      <alignment/>
    </xf>
    <xf numFmtId="0" fontId="8" fillId="33" borderId="0" xfId="0" applyFont="1" applyFill="1" applyAlignment="1">
      <alignment/>
    </xf>
    <xf numFmtId="38" fontId="8" fillId="0" borderId="0" xfId="0" applyNumberFormat="1" applyFont="1" applyBorder="1" applyAlignment="1">
      <alignment/>
    </xf>
    <xf numFmtId="181" fontId="8" fillId="0" borderId="0" xfId="0" applyNumberFormat="1" applyFont="1" applyBorder="1" applyAlignment="1">
      <alignment/>
    </xf>
    <xf numFmtId="184" fontId="8" fillId="33" borderId="0" xfId="0" applyNumberFormat="1" applyFont="1" applyFill="1" applyBorder="1" applyAlignment="1">
      <alignment/>
    </xf>
    <xf numFmtId="183" fontId="8" fillId="0" borderId="0" xfId="0" applyNumberFormat="1" applyFont="1" applyBorder="1" applyAlignment="1">
      <alignment/>
    </xf>
    <xf numFmtId="0" fontId="8" fillId="0" borderId="0" xfId="0" applyFont="1" applyBorder="1" applyAlignment="1">
      <alignment/>
    </xf>
    <xf numFmtId="207" fontId="8" fillId="0" borderId="0" xfId="0" applyNumberFormat="1" applyFont="1" applyAlignment="1">
      <alignment/>
    </xf>
    <xf numFmtId="207" fontId="22" fillId="0" borderId="40" xfId="81" applyNumberFormat="1" applyFont="1" applyBorder="1" applyAlignment="1">
      <alignment vertical="center"/>
    </xf>
    <xf numFmtId="207" fontId="22" fillId="0" borderId="41" xfId="81" applyNumberFormat="1" applyFont="1" applyBorder="1" applyAlignment="1">
      <alignment vertical="center"/>
    </xf>
    <xf numFmtId="207" fontId="22" fillId="0" borderId="42" xfId="81" applyNumberFormat="1" applyFont="1" applyBorder="1" applyAlignment="1">
      <alignment vertical="center"/>
    </xf>
    <xf numFmtId="207" fontId="22" fillId="0" borderId="43" xfId="81" applyNumberFormat="1" applyFont="1" applyBorder="1" applyAlignment="1">
      <alignment vertical="center"/>
    </xf>
    <xf numFmtId="207" fontId="22" fillId="0" borderId="44" xfId="81" applyNumberFormat="1" applyFont="1" applyBorder="1" applyAlignment="1">
      <alignment vertical="center"/>
    </xf>
    <xf numFmtId="207" fontId="22" fillId="0" borderId="40" xfId="0" applyNumberFormat="1" applyFont="1" applyBorder="1" applyAlignment="1">
      <alignment vertical="center"/>
    </xf>
    <xf numFmtId="207" fontId="22" fillId="0" borderId="41" xfId="0" applyNumberFormat="1" applyFont="1" applyBorder="1" applyAlignment="1">
      <alignment vertical="center"/>
    </xf>
    <xf numFmtId="207" fontId="22" fillId="0" borderId="42" xfId="0" applyNumberFormat="1" applyFont="1" applyBorder="1" applyAlignment="1">
      <alignment vertical="center"/>
    </xf>
    <xf numFmtId="210" fontId="22" fillId="0" borderId="40" xfId="0" applyNumberFormat="1" applyFont="1" applyBorder="1" applyAlignment="1">
      <alignment vertical="center"/>
    </xf>
    <xf numFmtId="210" fontId="22" fillId="0" borderId="41" xfId="0" applyNumberFormat="1" applyFont="1" applyBorder="1" applyAlignment="1">
      <alignment vertical="center"/>
    </xf>
    <xf numFmtId="210" fontId="22" fillId="0" borderId="42" xfId="0" applyNumberFormat="1" applyFont="1" applyBorder="1" applyAlignment="1">
      <alignment vertical="center"/>
    </xf>
    <xf numFmtId="210" fontId="22" fillId="0" borderId="43" xfId="0" applyNumberFormat="1" applyFont="1" applyBorder="1" applyAlignment="1">
      <alignment vertical="center"/>
    </xf>
    <xf numFmtId="210" fontId="22" fillId="0" borderId="44" xfId="0" applyNumberFormat="1" applyFont="1" applyBorder="1" applyAlignment="1">
      <alignment vertical="center"/>
    </xf>
    <xf numFmtId="212" fontId="22" fillId="0" borderId="40" xfId="0" applyNumberFormat="1" applyFont="1" applyBorder="1" applyAlignment="1">
      <alignment vertical="center"/>
    </xf>
    <xf numFmtId="212" fontId="22" fillId="0" borderId="41" xfId="0" applyNumberFormat="1" applyFont="1" applyBorder="1" applyAlignment="1">
      <alignment vertical="center"/>
    </xf>
    <xf numFmtId="212" fontId="22" fillId="0" borderId="42" xfId="0" applyNumberFormat="1" applyFont="1" applyBorder="1" applyAlignment="1">
      <alignment vertical="center"/>
    </xf>
    <xf numFmtId="212" fontId="22" fillId="0" borderId="43" xfId="0" applyNumberFormat="1" applyFont="1" applyBorder="1" applyAlignment="1">
      <alignment vertical="center"/>
    </xf>
    <xf numFmtId="0" fontId="20" fillId="0" borderId="0" xfId="0" applyFont="1" applyFill="1" applyBorder="1" applyAlignment="1">
      <alignment/>
    </xf>
    <xf numFmtId="190" fontId="0" fillId="0" borderId="0" xfId="0" applyNumberFormat="1" applyFill="1" applyAlignment="1">
      <alignment vertical="center"/>
    </xf>
    <xf numFmtId="188" fontId="0" fillId="0" borderId="0" xfId="0" applyNumberFormat="1" applyFill="1" applyAlignment="1">
      <alignment vertical="center"/>
    </xf>
    <xf numFmtId="0" fontId="3" fillId="0" borderId="0" xfId="0" applyFont="1" applyFill="1" applyAlignment="1">
      <alignment vertical="center" shrinkToFit="1"/>
    </xf>
    <xf numFmtId="0" fontId="0" fillId="0" borderId="0" xfId="0" applyFill="1" applyAlignment="1">
      <alignment vertical="center"/>
    </xf>
    <xf numFmtId="0" fontId="12" fillId="0" borderId="0" xfId="0" applyFont="1" applyBorder="1" applyAlignment="1">
      <alignment/>
    </xf>
    <xf numFmtId="188" fontId="3" fillId="0" borderId="0" xfId="0" applyNumberFormat="1" applyFont="1" applyAlignment="1">
      <alignment vertical="center"/>
    </xf>
    <xf numFmtId="0" fontId="22" fillId="0" borderId="45" xfId="0" applyFont="1" applyBorder="1" applyAlignment="1">
      <alignment vertical="center"/>
    </xf>
    <xf numFmtId="207" fontId="22" fillId="0" borderId="31" xfId="81" applyNumberFormat="1" applyFont="1" applyBorder="1" applyAlignment="1">
      <alignment vertical="center"/>
    </xf>
    <xf numFmtId="207" fontId="22" fillId="0" borderId="31" xfId="0" applyNumberFormat="1" applyFont="1" applyBorder="1" applyAlignment="1">
      <alignment vertical="center"/>
    </xf>
    <xf numFmtId="210" fontId="22" fillId="0" borderId="31" xfId="0" applyNumberFormat="1" applyFont="1" applyBorder="1" applyAlignment="1">
      <alignment vertical="center"/>
    </xf>
    <xf numFmtId="212" fontId="22" fillId="0" borderId="31" xfId="0" applyNumberFormat="1" applyFont="1" applyBorder="1" applyAlignment="1">
      <alignment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42" xfId="0" applyFont="1" applyFill="1" applyBorder="1" applyAlignment="1">
      <alignment horizontal="center" vertical="center"/>
    </xf>
    <xf numFmtId="0" fontId="22" fillId="0" borderId="46" xfId="0" applyFont="1" applyBorder="1" applyAlignment="1">
      <alignment vertical="center"/>
    </xf>
    <xf numFmtId="0" fontId="20" fillId="0" borderId="44" xfId="0" applyFont="1" applyFill="1" applyBorder="1" applyAlignment="1">
      <alignment horizontal="center" vertical="center"/>
    </xf>
    <xf numFmtId="207" fontId="22" fillId="0" borderId="44" xfId="0" applyNumberFormat="1" applyFont="1" applyBorder="1" applyAlignment="1">
      <alignment vertical="center"/>
    </xf>
    <xf numFmtId="212" fontId="22" fillId="0" borderId="44" xfId="0" applyNumberFormat="1" applyFont="1" applyBorder="1" applyAlignment="1">
      <alignment vertical="center"/>
    </xf>
    <xf numFmtId="38" fontId="8" fillId="0" borderId="0" xfId="0" applyNumberFormat="1" applyFont="1" applyAlignment="1">
      <alignment/>
    </xf>
    <xf numFmtId="0" fontId="23" fillId="0" borderId="0" xfId="0" applyFont="1" applyAlignment="1">
      <alignment/>
    </xf>
    <xf numFmtId="0" fontId="23" fillId="0" borderId="0" xfId="0" applyFont="1" applyAlignment="1">
      <alignment wrapText="1"/>
    </xf>
    <xf numFmtId="0" fontId="24" fillId="0" borderId="0" xfId="0" applyFont="1" applyAlignment="1">
      <alignment/>
    </xf>
    <xf numFmtId="37" fontId="24" fillId="0" borderId="27" xfId="112" applyFont="1" applyBorder="1" applyAlignment="1" applyProtection="1">
      <alignment horizontal="center" vertical="center"/>
      <protection/>
    </xf>
    <xf numFmtId="188" fontId="13" fillId="0" borderId="47" xfId="111" applyNumberFormat="1" applyFont="1" applyFill="1" applyBorder="1" applyAlignment="1" applyProtection="1">
      <alignment horizontal="right" vertical="center"/>
      <protection locked="0"/>
    </xf>
    <xf numFmtId="188" fontId="13" fillId="0" borderId="48" xfId="111" applyNumberFormat="1" applyFont="1" applyFill="1" applyBorder="1" applyAlignment="1" applyProtection="1">
      <alignment horizontal="right" vertical="center"/>
      <protection locked="0"/>
    </xf>
    <xf numFmtId="188" fontId="13" fillId="0" borderId="49" xfId="111" applyNumberFormat="1" applyFont="1" applyFill="1" applyBorder="1" applyAlignment="1" applyProtection="1">
      <alignment horizontal="right" vertical="center"/>
      <protection locked="0"/>
    </xf>
    <xf numFmtId="189" fontId="13" fillId="0" borderId="50" xfId="111" applyNumberFormat="1" applyFont="1" applyFill="1" applyBorder="1" applyAlignment="1" applyProtection="1">
      <alignment horizontal="right" vertical="center"/>
      <protection locked="0"/>
    </xf>
    <xf numFmtId="49" fontId="14" fillId="0" borderId="0" xfId="0" applyNumberFormat="1" applyFont="1" applyFill="1" applyBorder="1" applyAlignment="1" applyProtection="1">
      <alignment horizontal="center" vertical="center" wrapText="1"/>
      <protection/>
    </xf>
    <xf numFmtId="190" fontId="0" fillId="34" borderId="0" xfId="0" applyNumberFormat="1" applyFill="1" applyAlignment="1">
      <alignment vertical="center"/>
    </xf>
    <xf numFmtId="0" fontId="0" fillId="0" borderId="0" xfId="0" applyAlignment="1">
      <alignment horizontal="center"/>
    </xf>
    <xf numFmtId="0" fontId="0" fillId="0" borderId="51" xfId="0" applyBorder="1" applyAlignment="1">
      <alignment horizontal="center"/>
    </xf>
    <xf numFmtId="188" fontId="0" fillId="0" borderId="51" xfId="0" applyNumberFormat="1" applyBorder="1" applyAlignment="1">
      <alignment horizontal="center" vertical="center"/>
    </xf>
    <xf numFmtId="0" fontId="25" fillId="0" borderId="0" xfId="0" applyFont="1" applyAlignment="1">
      <alignment horizontal="left"/>
    </xf>
    <xf numFmtId="177" fontId="20" fillId="0" borderId="0" xfId="0" applyNumberFormat="1" applyFont="1" applyBorder="1" applyAlignment="1">
      <alignment/>
    </xf>
    <xf numFmtId="177" fontId="22" fillId="0" borderId="32" xfId="0" applyNumberFormat="1" applyFont="1" applyBorder="1" applyAlignment="1">
      <alignment horizontal="right"/>
    </xf>
    <xf numFmtId="212" fontId="22" fillId="0" borderId="52" xfId="0" applyNumberFormat="1" applyFont="1" applyBorder="1" applyAlignment="1">
      <alignment vertical="center"/>
    </xf>
    <xf numFmtId="0" fontId="0" fillId="0" borderId="0" xfId="111" applyFont="1" applyFill="1" applyProtection="1">
      <alignment/>
      <protection locked="0"/>
    </xf>
    <xf numFmtId="0" fontId="2" fillId="0" borderId="0" xfId="111" applyFont="1" applyFill="1" applyAlignment="1">
      <alignment/>
      <protection/>
    </xf>
    <xf numFmtId="0" fontId="0" fillId="0" borderId="0" xfId="0" applyNumberFormat="1" applyFill="1" applyAlignment="1">
      <alignment/>
    </xf>
    <xf numFmtId="38" fontId="0" fillId="0" borderId="0" xfId="81" applyFont="1" applyFill="1" applyAlignment="1" applyProtection="1">
      <alignment/>
      <protection locked="0"/>
    </xf>
    <xf numFmtId="0" fontId="9" fillId="0" borderId="0" xfId="111" applyFont="1" applyFill="1" applyProtection="1">
      <alignment/>
      <protection locked="0"/>
    </xf>
    <xf numFmtId="0" fontId="11" fillId="0" borderId="0" xfId="111" applyFont="1" applyFill="1" applyProtection="1">
      <alignment/>
      <protection locked="0"/>
    </xf>
    <xf numFmtId="0" fontId="0" fillId="0" borderId="53" xfId="111" applyFont="1" applyFill="1" applyBorder="1" applyProtection="1">
      <alignment/>
      <protection locked="0"/>
    </xf>
    <xf numFmtId="0" fontId="0" fillId="0" borderId="54" xfId="111" applyFont="1" applyFill="1" applyBorder="1" applyProtection="1">
      <alignment/>
      <protection locked="0"/>
    </xf>
    <xf numFmtId="0" fontId="2" fillId="0" borderId="55" xfId="111" applyNumberFormat="1" applyFont="1" applyFill="1" applyBorder="1" applyAlignment="1">
      <alignment horizontal="center"/>
      <protection/>
    </xf>
    <xf numFmtId="0" fontId="2" fillId="0" borderId="0" xfId="111" applyFont="1" applyFill="1" applyBorder="1" applyAlignment="1" applyProtection="1">
      <alignment vertical="center"/>
      <protection locked="0"/>
    </xf>
    <xf numFmtId="0" fontId="0" fillId="0" borderId="0" xfId="111" applyFont="1" applyFill="1" applyBorder="1" applyProtection="1">
      <alignment/>
      <protection locked="0"/>
    </xf>
    <xf numFmtId="0" fontId="0" fillId="0" borderId="56" xfId="111" applyFont="1" applyFill="1" applyBorder="1" applyProtection="1">
      <alignment/>
      <protection locked="0"/>
    </xf>
    <xf numFmtId="0" fontId="0" fillId="0" borderId="57" xfId="111" applyFont="1" applyFill="1" applyBorder="1" applyProtection="1">
      <alignment/>
      <protection locked="0"/>
    </xf>
    <xf numFmtId="0" fontId="2" fillId="0" borderId="58" xfId="111" applyNumberFormat="1" applyFont="1" applyFill="1" applyBorder="1" applyAlignment="1">
      <alignment horizontal="right"/>
      <protection/>
    </xf>
    <xf numFmtId="0" fontId="2" fillId="0" borderId="59" xfId="111" applyNumberFormat="1" applyFont="1" applyFill="1" applyBorder="1" applyAlignment="1">
      <alignment horizontal="right"/>
      <protection/>
    </xf>
    <xf numFmtId="0" fontId="2" fillId="0" borderId="60" xfId="111" applyNumberFormat="1" applyFont="1" applyFill="1" applyBorder="1" applyAlignment="1">
      <alignment horizontal="right"/>
      <protection/>
    </xf>
    <xf numFmtId="0" fontId="8" fillId="0" borderId="61" xfId="111" applyNumberFormat="1" applyFont="1" applyFill="1" applyBorder="1" applyAlignment="1">
      <alignment horizontal="right"/>
      <protection/>
    </xf>
    <xf numFmtId="0" fontId="2" fillId="0" borderId="62" xfId="111" applyNumberFormat="1" applyFont="1" applyFill="1" applyBorder="1" applyAlignment="1">
      <alignment horizontal="center"/>
      <protection/>
    </xf>
    <xf numFmtId="0" fontId="0" fillId="0" borderId="63" xfId="111" applyFont="1" applyFill="1" applyBorder="1" applyProtection="1">
      <alignment/>
      <protection locked="0"/>
    </xf>
    <xf numFmtId="0" fontId="0" fillId="0" borderId="61" xfId="111" applyFont="1" applyFill="1" applyBorder="1" applyProtection="1">
      <alignment/>
      <protection locked="0"/>
    </xf>
    <xf numFmtId="0" fontId="0" fillId="0" borderId="64" xfId="111" applyFont="1" applyFill="1" applyBorder="1" applyProtection="1">
      <alignment/>
      <protection locked="0"/>
    </xf>
    <xf numFmtId="0" fontId="2" fillId="0" borderId="65" xfId="111" applyFont="1" applyFill="1" applyBorder="1" applyAlignment="1" applyProtection="1">
      <alignment vertical="center"/>
      <protection locked="0"/>
    </xf>
    <xf numFmtId="188" fontId="2" fillId="0" borderId="0" xfId="111" applyNumberFormat="1" applyFont="1" applyFill="1" applyBorder="1" applyAlignment="1" applyProtection="1">
      <alignment vertical="center"/>
      <protection locked="0"/>
    </xf>
    <xf numFmtId="0" fontId="2" fillId="0" borderId="64" xfId="111" applyNumberFormat="1" applyFont="1" applyFill="1" applyBorder="1" applyAlignment="1" applyProtection="1">
      <alignment vertical="center"/>
      <protection locked="0"/>
    </xf>
    <xf numFmtId="0" fontId="2" fillId="0" borderId="55" xfId="111" applyNumberFormat="1" applyFont="1" applyFill="1" applyBorder="1" applyAlignment="1">
      <alignment horizontal="right" vertical="center"/>
      <protection/>
    </xf>
    <xf numFmtId="0" fontId="2" fillId="0" borderId="66" xfId="111" applyNumberFormat="1" applyFont="1" applyFill="1" applyBorder="1" applyAlignment="1">
      <alignment horizontal="left" vertical="center"/>
      <protection/>
    </xf>
    <xf numFmtId="4" fontId="14" fillId="0" borderId="55" xfId="111" applyNumberFormat="1" applyFont="1" applyFill="1" applyBorder="1" applyAlignment="1">
      <alignment horizontal="right" vertical="center"/>
      <protection/>
    </xf>
    <xf numFmtId="4" fontId="14" fillId="0" borderId="28" xfId="111" applyNumberFormat="1" applyFont="1" applyFill="1" applyBorder="1" applyAlignment="1">
      <alignment horizontal="right" vertical="center"/>
      <protection/>
    </xf>
    <xf numFmtId="4" fontId="14" fillId="0" borderId="67" xfId="111" applyNumberFormat="1" applyFont="1" applyFill="1" applyBorder="1" applyAlignment="1">
      <alignment horizontal="right" vertical="center"/>
      <protection/>
    </xf>
    <xf numFmtId="0" fontId="0" fillId="0" borderId="68" xfId="111" applyFont="1" applyFill="1" applyBorder="1" applyProtection="1">
      <alignment/>
      <protection locked="0"/>
    </xf>
    <xf numFmtId="0" fontId="2" fillId="0" borderId="68" xfId="111" applyNumberFormat="1" applyFont="1" applyFill="1" applyBorder="1" applyAlignment="1" applyProtection="1">
      <alignment vertical="center"/>
      <protection locked="0"/>
    </xf>
    <xf numFmtId="0" fontId="2" fillId="0" borderId="69" xfId="111" applyNumberFormat="1" applyFont="1" applyFill="1" applyBorder="1" applyAlignment="1">
      <alignment horizontal="right" vertical="center"/>
      <protection/>
    </xf>
    <xf numFmtId="0" fontId="2" fillId="0" borderId="70" xfId="111" applyNumberFormat="1" applyFont="1" applyFill="1" applyBorder="1" applyAlignment="1">
      <alignment horizontal="left" vertical="center"/>
      <protection/>
    </xf>
    <xf numFmtId="4" fontId="14" fillId="0" borderId="71" xfId="111" applyNumberFormat="1" applyFont="1" applyFill="1" applyBorder="1" applyAlignment="1">
      <alignment horizontal="right" vertical="center"/>
      <protection/>
    </xf>
    <xf numFmtId="4" fontId="14" fillId="0" borderId="51" xfId="111" applyNumberFormat="1" applyFont="1" applyFill="1" applyBorder="1" applyAlignment="1">
      <alignment horizontal="right" vertical="center"/>
      <protection/>
    </xf>
    <xf numFmtId="4" fontId="14" fillId="0" borderId="72" xfId="111" applyNumberFormat="1" applyFont="1" applyFill="1" applyBorder="1" applyAlignment="1">
      <alignment horizontal="right" vertical="center"/>
      <protection/>
    </xf>
    <xf numFmtId="3" fontId="14" fillId="0" borderId="73" xfId="111" applyNumberFormat="1" applyFont="1" applyFill="1" applyBorder="1" applyAlignment="1">
      <alignment horizontal="right" vertical="center"/>
      <protection/>
    </xf>
    <xf numFmtId="0" fontId="0" fillId="0" borderId="74" xfId="111" applyFont="1" applyFill="1" applyBorder="1" applyProtection="1">
      <alignment/>
      <protection locked="0"/>
    </xf>
    <xf numFmtId="189" fontId="2" fillId="0" borderId="0" xfId="111" applyNumberFormat="1" applyFont="1" applyFill="1" applyBorder="1" applyAlignment="1" applyProtection="1">
      <alignment vertical="center"/>
      <protection locked="0"/>
    </xf>
    <xf numFmtId="0" fontId="2" fillId="0" borderId="75" xfId="111" applyFont="1" applyFill="1" applyBorder="1" applyAlignment="1" applyProtection="1">
      <alignment vertical="center"/>
      <protection locked="0"/>
    </xf>
    <xf numFmtId="188" fontId="2" fillId="0" borderId="0" xfId="111" applyNumberFormat="1" applyFont="1" applyFill="1" applyAlignment="1" applyProtection="1">
      <alignment vertical="center"/>
      <protection locked="0"/>
    </xf>
    <xf numFmtId="188" fontId="16" fillId="0" borderId="0" xfId="111" applyNumberFormat="1" applyFont="1" applyFill="1" applyAlignment="1" applyProtection="1">
      <alignment horizontal="right" vertical="center"/>
      <protection locked="0"/>
    </xf>
    <xf numFmtId="3" fontId="0" fillId="0" borderId="0" xfId="111" applyNumberFormat="1" applyFont="1" applyFill="1" applyProtection="1">
      <alignment/>
      <protection locked="0"/>
    </xf>
    <xf numFmtId="0" fontId="2" fillId="0" borderId="76" xfId="111" applyFont="1" applyFill="1" applyBorder="1" applyAlignment="1">
      <alignment horizontal="right" vertical="center"/>
      <protection/>
    </xf>
    <xf numFmtId="0" fontId="2" fillId="0" borderId="77" xfId="111" applyNumberFormat="1" applyFont="1" applyFill="1" applyBorder="1" applyAlignment="1">
      <alignment horizontal="center" vertical="center"/>
      <protection/>
    </xf>
    <xf numFmtId="0" fontId="2" fillId="0" borderId="0" xfId="111" applyFill="1" applyBorder="1">
      <alignment/>
      <protection/>
    </xf>
    <xf numFmtId="0" fontId="8" fillId="0" borderId="0" xfId="111" applyFont="1" applyFill="1" applyBorder="1">
      <alignment/>
      <protection/>
    </xf>
    <xf numFmtId="4" fontId="2" fillId="0" borderId="0" xfId="111" applyNumberFormat="1" applyFill="1" applyBorder="1">
      <alignment/>
      <protection/>
    </xf>
    <xf numFmtId="0" fontId="2" fillId="0" borderId="0" xfId="111" applyNumberFormat="1" applyFont="1" applyFill="1" applyBorder="1" applyAlignment="1">
      <alignment horizontal="right"/>
      <protection/>
    </xf>
    <xf numFmtId="0" fontId="8" fillId="0" borderId="0" xfId="111" applyFont="1" applyFill="1" applyProtection="1">
      <alignment/>
      <protection locked="0"/>
    </xf>
    <xf numFmtId="188" fontId="0" fillId="0" borderId="0" xfId="0" applyNumberFormat="1" applyFont="1" applyFill="1" applyAlignment="1">
      <alignment vertical="center"/>
    </xf>
    <xf numFmtId="188" fontId="12" fillId="35" borderId="0" xfId="0" applyNumberFormat="1" applyFont="1" applyFill="1" applyAlignment="1">
      <alignment horizontal="center" vertical="center" shrinkToFit="1"/>
    </xf>
    <xf numFmtId="190" fontId="0" fillId="36" borderId="78" xfId="0" applyNumberFormat="1" applyFill="1" applyBorder="1" applyAlignment="1">
      <alignment vertical="center"/>
    </xf>
    <xf numFmtId="190" fontId="0" fillId="36" borderId="79" xfId="0" applyNumberFormat="1" applyFill="1" applyBorder="1" applyAlignment="1">
      <alignment vertical="center"/>
    </xf>
    <xf numFmtId="190" fontId="0" fillId="36" borderId="80" xfId="0" applyNumberFormat="1" applyFill="1" applyBorder="1" applyAlignment="1">
      <alignment vertical="center"/>
    </xf>
    <xf numFmtId="38" fontId="0" fillId="0" borderId="0" xfId="111" applyNumberFormat="1" applyFont="1" applyFill="1" applyProtection="1">
      <alignment/>
      <protection locked="0"/>
    </xf>
    <xf numFmtId="190" fontId="0" fillId="34" borderId="30" xfId="0" applyNumberFormat="1" applyFill="1" applyBorder="1" applyAlignment="1">
      <alignment vertical="center"/>
    </xf>
    <xf numFmtId="190" fontId="0" fillId="34" borderId="81" xfId="0" applyNumberFormat="1" applyFill="1" applyBorder="1" applyAlignment="1">
      <alignment vertical="center"/>
    </xf>
    <xf numFmtId="190" fontId="0" fillId="34" borderId="82" xfId="0" applyNumberFormat="1" applyFill="1" applyBorder="1" applyAlignment="1">
      <alignment vertical="center"/>
    </xf>
    <xf numFmtId="190" fontId="0" fillId="34" borderId="25" xfId="0" applyNumberFormat="1" applyFill="1" applyBorder="1" applyAlignment="1">
      <alignment vertical="center"/>
    </xf>
    <xf numFmtId="190" fontId="0" fillId="34" borderId="0" xfId="0" applyNumberFormat="1" applyFill="1" applyBorder="1" applyAlignment="1">
      <alignment vertical="center"/>
    </xf>
    <xf numFmtId="190" fontId="0" fillId="34" borderId="83" xfId="0" applyNumberFormat="1" applyFill="1" applyBorder="1" applyAlignment="1">
      <alignment vertical="center"/>
    </xf>
    <xf numFmtId="190" fontId="0" fillId="34" borderId="27" xfId="0" applyNumberFormat="1" applyFill="1" applyBorder="1" applyAlignment="1">
      <alignment vertical="center"/>
    </xf>
    <xf numFmtId="190" fontId="0" fillId="34" borderId="24" xfId="0" applyNumberFormat="1" applyFill="1" applyBorder="1" applyAlignment="1">
      <alignment vertical="center"/>
    </xf>
    <xf numFmtId="190" fontId="0" fillId="34" borderId="84" xfId="0" applyNumberFormat="1" applyFill="1" applyBorder="1" applyAlignment="1">
      <alignment vertical="center"/>
    </xf>
    <xf numFmtId="177" fontId="0" fillId="36" borderId="30" xfId="0" applyNumberFormat="1" applyFill="1" applyBorder="1" applyAlignment="1">
      <alignment vertical="center"/>
    </xf>
    <xf numFmtId="177" fontId="0" fillId="36" borderId="81" xfId="0" applyNumberFormat="1" applyFill="1" applyBorder="1" applyAlignment="1">
      <alignment vertical="center"/>
    </xf>
    <xf numFmtId="177" fontId="0" fillId="36" borderId="82" xfId="0" applyNumberFormat="1" applyFill="1" applyBorder="1" applyAlignment="1">
      <alignment vertical="center"/>
    </xf>
    <xf numFmtId="177" fontId="0" fillId="36" borderId="25" xfId="0" applyNumberFormat="1" applyFill="1" applyBorder="1" applyAlignment="1">
      <alignment vertical="center"/>
    </xf>
    <xf numFmtId="177" fontId="0" fillId="36" borderId="0" xfId="0" applyNumberFormat="1" applyFill="1" applyBorder="1" applyAlignment="1">
      <alignment vertical="center"/>
    </xf>
    <xf numFmtId="177" fontId="0" fillId="36" borderId="27" xfId="0" applyNumberFormat="1" applyFill="1" applyBorder="1" applyAlignment="1">
      <alignment vertical="center"/>
    </xf>
    <xf numFmtId="177" fontId="0" fillId="36" borderId="24" xfId="0" applyNumberFormat="1" applyFill="1" applyBorder="1" applyAlignment="1">
      <alignment vertical="center"/>
    </xf>
    <xf numFmtId="0" fontId="0" fillId="36" borderId="26" xfId="0" applyFill="1" applyBorder="1" applyAlignment="1">
      <alignment/>
    </xf>
    <xf numFmtId="0" fontId="0" fillId="36" borderId="28" xfId="0" applyFill="1" applyBorder="1" applyAlignment="1">
      <alignment/>
    </xf>
    <xf numFmtId="0" fontId="30" fillId="0" borderId="0" xfId="0" applyFont="1" applyAlignment="1">
      <alignment/>
    </xf>
    <xf numFmtId="4" fontId="14" fillId="0" borderId="85" xfId="111" applyNumberFormat="1" applyFont="1" applyFill="1" applyBorder="1" applyAlignment="1">
      <alignment horizontal="right" vertical="center"/>
      <protection/>
    </xf>
    <xf numFmtId="4" fontId="14" fillId="0" borderId="26" xfId="111" applyNumberFormat="1" applyFont="1" applyFill="1" applyBorder="1" applyAlignment="1">
      <alignment horizontal="right" vertical="center"/>
      <protection/>
    </xf>
    <xf numFmtId="4" fontId="14" fillId="0" borderId="86" xfId="111" applyNumberFormat="1" applyFont="1" applyFill="1" applyBorder="1" applyAlignment="1">
      <alignment horizontal="right" vertical="center"/>
      <protection/>
    </xf>
    <xf numFmtId="4" fontId="14" fillId="0" borderId="87" xfId="111" applyNumberFormat="1" applyFont="1" applyFill="1" applyBorder="1" applyAlignment="1">
      <alignment horizontal="right" vertical="center"/>
      <protection/>
    </xf>
    <xf numFmtId="4" fontId="14" fillId="0" borderId="88" xfId="111" applyNumberFormat="1" applyFont="1" applyFill="1" applyBorder="1" applyAlignment="1">
      <alignment horizontal="right" vertical="center"/>
      <protection/>
    </xf>
    <xf numFmtId="4" fontId="14" fillId="0" borderId="89" xfId="111" applyNumberFormat="1" applyFont="1" applyFill="1" applyBorder="1" applyAlignment="1">
      <alignment horizontal="right" vertical="center"/>
      <protection/>
    </xf>
    <xf numFmtId="4" fontId="14" fillId="0" borderId="56" xfId="111" applyNumberFormat="1" applyFont="1" applyFill="1" applyBorder="1" applyAlignment="1">
      <alignment horizontal="right" vertical="center"/>
      <protection/>
    </xf>
    <xf numFmtId="4" fontId="14" fillId="0" borderId="83" xfId="111" applyNumberFormat="1" applyFont="1" applyFill="1" applyBorder="1" applyAlignment="1">
      <alignment horizontal="right" vertical="center"/>
      <protection/>
    </xf>
    <xf numFmtId="0" fontId="0" fillId="0" borderId="0" xfId="0" applyAlignment="1">
      <alignment horizontal="center" vertical="center"/>
    </xf>
    <xf numFmtId="49" fontId="0" fillId="0" borderId="0" xfId="111" applyNumberFormat="1" applyFont="1" applyFill="1" applyAlignment="1" applyProtection="1">
      <alignment horizontal="center"/>
      <protection locked="0"/>
    </xf>
    <xf numFmtId="181" fontId="0" fillId="0" borderId="0" xfId="0" applyNumberFormat="1" applyAlignment="1">
      <alignment vertical="center"/>
    </xf>
    <xf numFmtId="212" fontId="22" fillId="0" borderId="41" xfId="0" applyNumberFormat="1" applyFont="1" applyBorder="1" applyAlignment="1">
      <alignment horizontal="right" vertical="center"/>
    </xf>
    <xf numFmtId="37" fontId="12" fillId="0" borderId="0" xfId="112" applyFont="1" applyAlignment="1" applyProtection="1">
      <alignment vertical="center"/>
      <protection/>
    </xf>
    <xf numFmtId="207" fontId="22" fillId="0" borderId="40" xfId="81" applyNumberFormat="1" applyFont="1" applyFill="1" applyBorder="1" applyAlignment="1">
      <alignment vertical="center"/>
    </xf>
    <xf numFmtId="207" fontId="22" fillId="0" borderId="41" xfId="81" applyNumberFormat="1" applyFont="1" applyFill="1" applyBorder="1" applyAlignment="1">
      <alignment vertical="center"/>
    </xf>
    <xf numFmtId="207" fontId="22" fillId="0" borderId="31" xfId="81" applyNumberFormat="1" applyFont="1" applyFill="1" applyBorder="1" applyAlignment="1">
      <alignment vertical="center"/>
    </xf>
    <xf numFmtId="207" fontId="22" fillId="0" borderId="42" xfId="81" applyNumberFormat="1" applyFont="1" applyFill="1" applyBorder="1" applyAlignment="1">
      <alignment vertical="center"/>
    </xf>
    <xf numFmtId="207" fontId="22" fillId="0" borderId="43" xfId="81" applyNumberFormat="1" applyFont="1" applyFill="1" applyBorder="1" applyAlignment="1">
      <alignment vertical="center"/>
    </xf>
    <xf numFmtId="207" fontId="22" fillId="0" borderId="44" xfId="81" applyNumberFormat="1" applyFont="1" applyFill="1" applyBorder="1" applyAlignment="1">
      <alignment vertical="center"/>
    </xf>
    <xf numFmtId="38" fontId="90" fillId="0" borderId="51" xfId="81" applyFont="1" applyFill="1" applyBorder="1" applyAlignment="1">
      <alignment vertical="center"/>
    </xf>
    <xf numFmtId="188" fontId="0" fillId="37" borderId="0" xfId="0" applyNumberFormat="1" applyFont="1" applyFill="1" applyAlignment="1">
      <alignment horizontal="center" vertical="center" shrinkToFit="1"/>
    </xf>
    <xf numFmtId="38" fontId="8" fillId="0" borderId="0" xfId="81" applyFont="1" applyFill="1" applyAlignment="1">
      <alignment/>
    </xf>
    <xf numFmtId="207" fontId="8" fillId="0" borderId="0" xfId="0" applyNumberFormat="1" applyFont="1" applyFill="1" applyAlignment="1">
      <alignment/>
    </xf>
    <xf numFmtId="188" fontId="12" fillId="0" borderId="0" xfId="0" applyNumberFormat="1" applyFont="1" applyAlignment="1">
      <alignment vertical="center"/>
    </xf>
    <xf numFmtId="212" fontId="33" fillId="0" borderId="51" xfId="113" applyNumberFormat="1" applyFont="1" applyFill="1" applyBorder="1" applyAlignment="1">
      <alignment horizontal="right" vertical="center"/>
      <protection/>
    </xf>
    <xf numFmtId="221" fontId="8" fillId="38" borderId="90" xfId="0" applyNumberFormat="1" applyFont="1" applyFill="1" applyBorder="1" applyAlignment="1" applyProtection="1">
      <alignment horizontal="right" vertical="center" shrinkToFit="1"/>
      <protection/>
    </xf>
    <xf numFmtId="221" fontId="8" fillId="38" borderId="91" xfId="0" applyNumberFormat="1" applyFont="1" applyFill="1" applyBorder="1" applyAlignment="1" applyProtection="1">
      <alignment horizontal="right" vertical="center" shrinkToFit="1"/>
      <protection/>
    </xf>
    <xf numFmtId="221" fontId="8" fillId="38" borderId="92" xfId="0" applyNumberFormat="1" applyFont="1" applyFill="1" applyBorder="1" applyAlignment="1" applyProtection="1">
      <alignment horizontal="right" vertical="center" shrinkToFit="1"/>
      <protection/>
    </xf>
    <xf numFmtId="0" fontId="2" fillId="37" borderId="0" xfId="111" applyFont="1" applyFill="1" applyAlignment="1">
      <alignment/>
      <protection/>
    </xf>
    <xf numFmtId="0" fontId="0" fillId="37" borderId="0" xfId="0" applyNumberFormat="1" applyFill="1" applyAlignment="1">
      <alignment/>
    </xf>
    <xf numFmtId="207" fontId="22" fillId="0" borderId="52" xfId="81" applyNumberFormat="1" applyFont="1" applyFill="1" applyBorder="1" applyAlignment="1">
      <alignment vertical="center"/>
    </xf>
    <xf numFmtId="207" fontId="22" fillId="0" borderId="93" xfId="81" applyNumberFormat="1" applyFont="1" applyFill="1" applyBorder="1" applyAlignment="1">
      <alignment vertical="center"/>
    </xf>
    <xf numFmtId="211" fontId="22" fillId="0" borderId="40" xfId="81" applyNumberFormat="1" applyFont="1" applyFill="1" applyBorder="1" applyAlignment="1">
      <alignment vertical="center"/>
    </xf>
    <xf numFmtId="211" fontId="22" fillId="0" borderId="41" xfId="81" applyNumberFormat="1" applyFont="1" applyFill="1" applyBorder="1" applyAlignment="1">
      <alignment vertical="center"/>
    </xf>
    <xf numFmtId="211" fontId="22" fillId="0" borderId="31" xfId="81" applyNumberFormat="1" applyFont="1" applyFill="1" applyBorder="1" applyAlignment="1">
      <alignment vertical="center"/>
    </xf>
    <xf numFmtId="211" fontId="22" fillId="0" borderId="42" xfId="81" applyNumberFormat="1" applyFont="1" applyFill="1" applyBorder="1" applyAlignment="1">
      <alignment vertical="center"/>
    </xf>
    <xf numFmtId="211" fontId="22" fillId="0" borderId="43" xfId="81" applyNumberFormat="1" applyFont="1" applyFill="1" applyBorder="1" applyAlignment="1">
      <alignment vertical="center" shrinkToFit="1"/>
    </xf>
    <xf numFmtId="211" fontId="22" fillId="0" borderId="44" xfId="81" applyNumberFormat="1" applyFont="1" applyFill="1" applyBorder="1" applyAlignment="1">
      <alignment vertical="center"/>
    </xf>
    <xf numFmtId="211" fontId="22" fillId="0" borderId="43" xfId="81" applyNumberFormat="1" applyFont="1" applyFill="1" applyBorder="1" applyAlignment="1">
      <alignment vertical="center"/>
    </xf>
    <xf numFmtId="177" fontId="0" fillId="36" borderId="83" xfId="0" applyNumberFormat="1" applyFont="1" applyFill="1" applyBorder="1" applyAlignment="1">
      <alignment vertical="center"/>
    </xf>
    <xf numFmtId="177" fontId="0" fillId="36" borderId="84" xfId="0" applyNumberFormat="1" applyFont="1" applyFill="1" applyBorder="1" applyAlignment="1">
      <alignment vertical="center"/>
    </xf>
    <xf numFmtId="177" fontId="0" fillId="36" borderId="81" xfId="0" applyNumberFormat="1" applyFont="1" applyFill="1" applyBorder="1" applyAlignment="1">
      <alignment vertical="center"/>
    </xf>
    <xf numFmtId="177" fontId="0" fillId="36" borderId="0" xfId="0" applyNumberFormat="1" applyFont="1" applyFill="1" applyBorder="1" applyAlignment="1">
      <alignment vertical="center"/>
    </xf>
    <xf numFmtId="177" fontId="0" fillId="36" borderId="24" xfId="0" applyNumberFormat="1" applyFont="1" applyFill="1" applyBorder="1" applyAlignment="1">
      <alignment vertical="center"/>
    </xf>
    <xf numFmtId="0" fontId="91" fillId="0" borderId="0" xfId="0" applyFont="1" applyAlignment="1">
      <alignment/>
    </xf>
    <xf numFmtId="177" fontId="22" fillId="0" borderId="40" xfId="0" applyNumberFormat="1" applyFont="1" applyBorder="1" applyAlignment="1">
      <alignment horizontal="right" vertical="center"/>
    </xf>
    <xf numFmtId="177" fontId="22" fillId="0" borderId="41" xfId="0" applyNumberFormat="1" applyFont="1" applyBorder="1" applyAlignment="1">
      <alignment horizontal="right" vertical="center"/>
    </xf>
    <xf numFmtId="177" fontId="22" fillId="0" borderId="42" xfId="0" applyNumberFormat="1" applyFont="1" applyBorder="1" applyAlignment="1">
      <alignment horizontal="right" vertical="center"/>
    </xf>
    <xf numFmtId="177" fontId="22" fillId="0" borderId="43" xfId="0" applyNumberFormat="1" applyFont="1" applyBorder="1" applyAlignment="1">
      <alignment horizontal="right" vertical="center"/>
    </xf>
    <xf numFmtId="177" fontId="22" fillId="0" borderId="44" xfId="0" applyNumberFormat="1" applyFont="1" applyBorder="1" applyAlignment="1">
      <alignment horizontal="right" vertical="center"/>
    </xf>
    <xf numFmtId="177" fontId="22" fillId="0" borderId="31" xfId="0" applyNumberFormat="1" applyFont="1" applyBorder="1" applyAlignment="1">
      <alignment horizontal="right" vertical="center"/>
    </xf>
    <xf numFmtId="0" fontId="58" fillId="0" borderId="0" xfId="110">
      <alignment vertical="center"/>
      <protection/>
    </xf>
    <xf numFmtId="0" fontId="2" fillId="0" borderId="94" xfId="111" applyFont="1" applyFill="1" applyBorder="1">
      <alignment/>
      <protection/>
    </xf>
    <xf numFmtId="0" fontId="2" fillId="0" borderId="95" xfId="111" applyNumberFormat="1" applyFont="1" applyFill="1" applyBorder="1" applyAlignment="1">
      <alignment horizontal="center"/>
      <protection/>
    </xf>
    <xf numFmtId="0" fontId="2" fillId="0" borderId="96" xfId="111" applyFont="1" applyFill="1" applyBorder="1">
      <alignment/>
      <protection/>
    </xf>
    <xf numFmtId="0" fontId="2" fillId="0" borderId="96" xfId="111" applyNumberFormat="1" applyFont="1" applyFill="1" applyBorder="1" applyAlignment="1">
      <alignment horizontal="center"/>
      <protection/>
    </xf>
    <xf numFmtId="0" fontId="2" fillId="0" borderId="78" xfId="111" applyFont="1" applyFill="1" applyBorder="1">
      <alignment/>
      <protection/>
    </xf>
    <xf numFmtId="0" fontId="2" fillId="0" borderId="66" xfId="111" applyNumberFormat="1" applyFont="1" applyFill="1" applyBorder="1" applyAlignment="1">
      <alignment horizontal="center"/>
      <protection/>
    </xf>
    <xf numFmtId="0" fontId="2" fillId="0" borderId="97" xfId="111" applyNumberFormat="1" applyFont="1" applyFill="1" applyBorder="1" applyAlignment="1">
      <alignment horizontal="center"/>
      <protection/>
    </xf>
    <xf numFmtId="0" fontId="2" fillId="0" borderId="98" xfId="111" applyNumberFormat="1" applyFont="1" applyFill="1" applyBorder="1" applyAlignment="1">
      <alignment horizontal="center"/>
      <protection/>
    </xf>
    <xf numFmtId="0" fontId="2" fillId="0" borderId="99" xfId="111" applyNumberFormat="1" applyFont="1" applyFill="1" applyBorder="1" applyAlignment="1">
      <alignment horizontal="center" shrinkToFit="1"/>
      <protection/>
    </xf>
    <xf numFmtId="0" fontId="2" fillId="0" borderId="100" xfId="111" applyNumberFormat="1" applyFont="1" applyFill="1" applyBorder="1" applyAlignment="1">
      <alignment horizontal="center"/>
      <protection/>
    </xf>
    <xf numFmtId="0" fontId="2" fillId="0" borderId="101" xfId="111" applyNumberFormat="1" applyFont="1" applyFill="1" applyBorder="1" applyAlignment="1">
      <alignment horizontal="center"/>
      <protection/>
    </xf>
    <xf numFmtId="0" fontId="0" fillId="0" borderId="56" xfId="111" applyFont="1" applyFill="1" applyBorder="1" applyAlignment="1" applyProtection="1">
      <alignment horizontal="center"/>
      <protection locked="0"/>
    </xf>
    <xf numFmtId="0" fontId="0" fillId="0" borderId="57" xfId="111" applyFont="1" applyFill="1" applyBorder="1" applyAlignment="1" applyProtection="1">
      <alignment horizontal="center"/>
      <protection locked="0"/>
    </xf>
    <xf numFmtId="0" fontId="2" fillId="0" borderId="102" xfId="111" applyFont="1" applyFill="1" applyBorder="1" applyAlignment="1" applyProtection="1">
      <alignment horizontal="center" vertical="center"/>
      <protection locked="0"/>
    </xf>
    <xf numFmtId="0" fontId="2" fillId="0" borderId="103" xfId="111" applyFont="1" applyFill="1" applyBorder="1" applyAlignment="1" applyProtection="1">
      <alignment horizontal="center" vertical="center"/>
      <protection locked="0"/>
    </xf>
    <xf numFmtId="0" fontId="2" fillId="0" borderId="104" xfId="111" applyFont="1" applyFill="1" applyBorder="1" applyAlignment="1" applyProtection="1">
      <alignment horizontal="center" vertical="center"/>
      <protection locked="0"/>
    </xf>
    <xf numFmtId="0" fontId="2" fillId="0" borderId="0" xfId="111" applyFont="1" applyFill="1" applyBorder="1" applyAlignment="1" applyProtection="1">
      <alignment vertical="center"/>
      <protection locked="0"/>
    </xf>
    <xf numFmtId="0" fontId="2" fillId="0" borderId="66" xfId="111" applyFont="1" applyFill="1" applyBorder="1">
      <alignment/>
      <protection/>
    </xf>
    <xf numFmtId="0" fontId="2" fillId="0" borderId="105" xfId="111" applyFont="1" applyFill="1" applyBorder="1">
      <alignment/>
      <protection/>
    </xf>
    <xf numFmtId="0" fontId="2" fillId="0" borderId="106" xfId="111" applyFont="1" applyFill="1" applyBorder="1">
      <alignment/>
      <protection/>
    </xf>
    <xf numFmtId="0" fontId="2" fillId="0" borderId="79" xfId="111" applyFont="1" applyFill="1" applyBorder="1">
      <alignment/>
      <protection/>
    </xf>
    <xf numFmtId="0" fontId="2" fillId="0" borderId="56" xfId="111" applyFont="1" applyFill="1" applyBorder="1">
      <alignment/>
      <protection/>
    </xf>
    <xf numFmtId="0" fontId="8" fillId="0" borderId="28" xfId="111" applyFont="1" applyFill="1" applyBorder="1">
      <alignment/>
      <protection/>
    </xf>
    <xf numFmtId="0" fontId="8" fillId="0" borderId="79" xfId="111" applyFont="1" applyFill="1" applyBorder="1">
      <alignment/>
      <protection/>
    </xf>
    <xf numFmtId="0" fontId="2" fillId="0" borderId="55" xfId="111" applyFont="1" applyFill="1" applyBorder="1">
      <alignment/>
      <protection/>
    </xf>
    <xf numFmtId="0" fontId="2" fillId="0" borderId="67" xfId="111" applyFont="1" applyFill="1" applyBorder="1">
      <alignment/>
      <protection/>
    </xf>
    <xf numFmtId="14" fontId="2" fillId="0" borderId="0" xfId="111" applyNumberFormat="1" applyFont="1" applyFill="1" applyBorder="1">
      <alignment/>
      <protection/>
    </xf>
    <xf numFmtId="49" fontId="2" fillId="0" borderId="107" xfId="111" applyNumberFormat="1" applyFont="1" applyFill="1" applyBorder="1" applyAlignment="1" applyProtection="1">
      <alignment horizontal="center" vertical="center"/>
      <protection locked="0"/>
    </xf>
    <xf numFmtId="0" fontId="2" fillId="0" borderId="108" xfId="111" applyFont="1" applyFill="1" applyBorder="1">
      <alignment/>
      <protection/>
    </xf>
    <xf numFmtId="0" fontId="2" fillId="0" borderId="109" xfId="111" applyFont="1" applyFill="1" applyBorder="1">
      <alignment/>
      <protection/>
    </xf>
    <xf numFmtId="0" fontId="2" fillId="0" borderId="62" xfId="111" applyNumberFormat="1" applyFont="1" applyFill="1" applyBorder="1" applyAlignment="1">
      <alignment horizontal="right"/>
      <protection/>
    </xf>
    <xf numFmtId="0" fontId="2" fillId="0" borderId="63" xfId="111" applyFont="1" applyFill="1" applyBorder="1" applyAlignment="1">
      <alignment horizontal="right"/>
      <protection/>
    </xf>
    <xf numFmtId="0" fontId="2" fillId="0" borderId="108" xfId="111" applyNumberFormat="1" applyFont="1" applyFill="1" applyBorder="1" applyAlignment="1">
      <alignment/>
      <protection/>
    </xf>
    <xf numFmtId="0" fontId="2" fillId="0" borderId="109" xfId="111" applyNumberFormat="1" applyFont="1" applyFill="1" applyBorder="1">
      <alignment/>
      <protection/>
    </xf>
    <xf numFmtId="0" fontId="2" fillId="0" borderId="110" xfId="111" applyFont="1" applyFill="1" applyBorder="1">
      <alignment/>
      <protection/>
    </xf>
    <xf numFmtId="0" fontId="2" fillId="0" borderId="62" xfId="111" applyFont="1" applyFill="1" applyBorder="1">
      <alignment/>
      <protection/>
    </xf>
    <xf numFmtId="0"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207" fontId="0" fillId="0" borderId="0" xfId="111" applyNumberFormat="1" applyFont="1" applyFill="1" applyProtection="1">
      <alignment/>
      <protection locked="0"/>
    </xf>
    <xf numFmtId="38" fontId="90" fillId="0" borderId="111" xfId="81" applyFont="1" applyFill="1" applyBorder="1" applyAlignment="1">
      <alignment vertical="center"/>
    </xf>
    <xf numFmtId="197" fontId="14" fillId="0" borderId="111" xfId="81" applyNumberFormat="1" applyFont="1" applyFill="1" applyBorder="1" applyAlignment="1">
      <alignment vertical="center"/>
    </xf>
    <xf numFmtId="197" fontId="14" fillId="0" borderId="51" xfId="81" applyNumberFormat="1" applyFont="1" applyFill="1" applyBorder="1" applyAlignment="1">
      <alignment vertical="center"/>
    </xf>
    <xf numFmtId="207" fontId="35" fillId="0" borderId="51" xfId="0" applyNumberFormat="1" applyFont="1" applyFill="1" applyBorder="1" applyAlignment="1">
      <alignment vertical="center"/>
    </xf>
    <xf numFmtId="207" fontId="35" fillId="0" borderId="73" xfId="0" applyNumberFormat="1" applyFont="1" applyFill="1" applyBorder="1" applyAlignment="1">
      <alignment vertical="center"/>
    </xf>
    <xf numFmtId="3" fontId="14" fillId="0" borderId="51" xfId="111" applyNumberFormat="1" applyFont="1" applyFill="1" applyBorder="1" applyAlignment="1">
      <alignment horizontal="right" vertical="center"/>
      <protection/>
    </xf>
    <xf numFmtId="3" fontId="14" fillId="0" borderId="112" xfId="111" applyNumberFormat="1" applyFont="1" applyFill="1" applyBorder="1" applyAlignment="1">
      <alignment horizontal="right" vertical="center"/>
      <protection/>
    </xf>
    <xf numFmtId="3" fontId="14" fillId="0" borderId="113" xfId="111" applyNumberFormat="1" applyFont="1" applyFill="1" applyBorder="1" applyAlignment="1">
      <alignment horizontal="right" vertical="center"/>
      <protection/>
    </xf>
    <xf numFmtId="0" fontId="0" fillId="0" borderId="111" xfId="0" applyFont="1" applyFill="1" applyBorder="1" applyAlignment="1">
      <alignment vertical="center"/>
    </xf>
    <xf numFmtId="207" fontId="35" fillId="0" borderId="111" xfId="0" applyNumberFormat="1" applyFont="1" applyFill="1" applyBorder="1" applyAlignment="1">
      <alignment vertical="center"/>
    </xf>
    <xf numFmtId="207" fontId="35" fillId="0" borderId="114" xfId="0" applyNumberFormat="1" applyFont="1" applyFill="1" applyBorder="1" applyAlignment="1">
      <alignment vertical="center"/>
    </xf>
    <xf numFmtId="0" fontId="0" fillId="0" borderId="51" xfId="0" applyFont="1" applyFill="1" applyBorder="1" applyAlignment="1">
      <alignment vertical="center"/>
    </xf>
    <xf numFmtId="192" fontId="36" fillId="0" borderId="115" xfId="0" applyNumberFormat="1" applyFont="1" applyBorder="1" applyAlignment="1">
      <alignment vertical="center"/>
    </xf>
    <xf numFmtId="192" fontId="36" fillId="0" borderId="111" xfId="0" applyNumberFormat="1" applyFont="1" applyBorder="1" applyAlignment="1">
      <alignment vertical="center"/>
    </xf>
    <xf numFmtId="192" fontId="36" fillId="0" borderId="111" xfId="111" applyNumberFormat="1" applyFont="1" applyFill="1" applyBorder="1" applyAlignment="1">
      <alignment horizontal="right" vertical="center"/>
      <protection/>
    </xf>
    <xf numFmtId="192" fontId="36" fillId="0" borderId="71" xfId="0" applyNumberFormat="1" applyFont="1" applyBorder="1" applyAlignment="1">
      <alignment vertical="center"/>
    </xf>
    <xf numFmtId="192" fontId="36" fillId="0" borderId="51" xfId="0" applyNumberFormat="1" applyFont="1" applyBorder="1" applyAlignment="1">
      <alignment vertical="center"/>
    </xf>
    <xf numFmtId="192" fontId="36" fillId="0" borderId="51" xfId="111" applyNumberFormat="1" applyFont="1" applyFill="1" applyBorder="1" applyAlignment="1">
      <alignment horizontal="right" vertical="center"/>
      <protection/>
    </xf>
    <xf numFmtId="192" fontId="36" fillId="0" borderId="71" xfId="111" applyNumberFormat="1" applyFont="1" applyFill="1" applyBorder="1" applyAlignment="1">
      <alignment horizontal="right" vertical="center"/>
      <protection/>
    </xf>
    <xf numFmtId="192" fontId="36" fillId="0" borderId="116" xfId="111" applyNumberFormat="1" applyFont="1" applyFill="1" applyBorder="1" applyAlignment="1">
      <alignment horizontal="right" vertical="center"/>
      <protection/>
    </xf>
    <xf numFmtId="192" fontId="36" fillId="0" borderId="112" xfId="111" applyNumberFormat="1" applyFont="1" applyFill="1" applyBorder="1" applyAlignment="1">
      <alignment horizontal="right" vertical="center"/>
      <protection/>
    </xf>
    <xf numFmtId="181" fontId="0" fillId="0" borderId="0" xfId="0" applyNumberFormat="1" applyFill="1" applyAlignment="1">
      <alignment/>
    </xf>
    <xf numFmtId="181" fontId="0" fillId="0" borderId="51" xfId="0" applyNumberFormat="1" applyFill="1" applyBorder="1" applyAlignment="1">
      <alignment horizontal="center"/>
    </xf>
    <xf numFmtId="181" fontId="0" fillId="0" borderId="51" xfId="0" applyNumberFormat="1" applyFill="1" applyBorder="1" applyAlignment="1">
      <alignment/>
    </xf>
    <xf numFmtId="38" fontId="57" fillId="0" borderId="0" xfId="81" applyFont="1" applyAlignment="1">
      <alignment wrapText="1"/>
    </xf>
    <xf numFmtId="0" fontId="8" fillId="37" borderId="0" xfId="0" applyFont="1" applyFill="1" applyAlignment="1">
      <alignment/>
    </xf>
    <xf numFmtId="0" fontId="23" fillId="37" borderId="0" xfId="0" applyFont="1" applyFill="1" applyAlignment="1">
      <alignment/>
    </xf>
    <xf numFmtId="210" fontId="8" fillId="37" borderId="0" xfId="0" applyNumberFormat="1" applyFont="1" applyFill="1" applyAlignment="1">
      <alignment/>
    </xf>
    <xf numFmtId="0" fontId="22" fillId="0" borderId="32" xfId="0" applyFont="1" applyFill="1" applyBorder="1" applyAlignment="1">
      <alignment horizontal="right"/>
    </xf>
    <xf numFmtId="0" fontId="28" fillId="0" borderId="0" xfId="0" applyFont="1" applyFill="1" applyAlignment="1">
      <alignment/>
    </xf>
    <xf numFmtId="0" fontId="27" fillId="0" borderId="0" xfId="0" applyFont="1" applyFill="1" applyAlignment="1" applyProtection="1">
      <alignment/>
      <protection locked="0"/>
    </xf>
    <xf numFmtId="190" fontId="8" fillId="0" borderId="0" xfId="0" applyNumberFormat="1" applyFont="1" applyFill="1" applyAlignment="1" applyProtection="1">
      <alignment/>
      <protection locked="0"/>
    </xf>
    <xf numFmtId="177" fontId="8" fillId="0" borderId="0" xfId="0" applyNumberFormat="1" applyFont="1" applyFill="1" applyAlignment="1" applyProtection="1">
      <alignment/>
      <protection locked="0"/>
    </xf>
    <xf numFmtId="177" fontId="8" fillId="0" borderId="0" xfId="0" applyNumberFormat="1" applyFont="1" applyFill="1" applyAlignment="1" applyProtection="1">
      <alignment horizontal="center"/>
      <protection locked="0"/>
    </xf>
    <xf numFmtId="0" fontId="8" fillId="0" borderId="0" xfId="0" applyFont="1" applyFill="1" applyAlignment="1" applyProtection="1">
      <alignment/>
      <protection locked="0"/>
    </xf>
    <xf numFmtId="220" fontId="8" fillId="0" borderId="0" xfId="0" applyNumberFormat="1" applyFont="1" applyFill="1" applyAlignment="1" applyProtection="1">
      <alignment/>
      <protection locked="0"/>
    </xf>
    <xf numFmtId="190" fontId="31" fillId="0" borderId="0" xfId="0" applyNumberFormat="1" applyFont="1" applyFill="1" applyAlignment="1" applyProtection="1">
      <alignment horizontal="right"/>
      <protection locked="0"/>
    </xf>
    <xf numFmtId="0" fontId="28" fillId="0" borderId="0" xfId="0" applyFont="1" applyFill="1" applyAlignment="1">
      <alignment vertical="center" shrinkToFit="1"/>
    </xf>
    <xf numFmtId="0" fontId="8" fillId="0" borderId="117" xfId="0" applyFont="1" applyFill="1" applyBorder="1" applyAlignment="1" applyProtection="1">
      <alignment vertical="center" shrinkToFit="1"/>
      <protection locked="0"/>
    </xf>
    <xf numFmtId="190" fontId="8" fillId="0" borderId="118" xfId="0" applyNumberFormat="1" applyFont="1" applyFill="1" applyBorder="1" applyAlignment="1" applyProtection="1">
      <alignment vertical="center" shrinkToFit="1"/>
      <protection locked="0"/>
    </xf>
    <xf numFmtId="177" fontId="8" fillId="0" borderId="96" xfId="0" applyNumberFormat="1" applyFont="1" applyFill="1" applyBorder="1" applyAlignment="1" applyProtection="1">
      <alignment vertical="center" shrinkToFit="1"/>
      <protection locked="0"/>
    </xf>
    <xf numFmtId="177" fontId="8" fillId="0" borderId="96" xfId="0" applyNumberFormat="1" applyFont="1" applyFill="1" applyBorder="1" applyAlignment="1" applyProtection="1">
      <alignment horizontal="centerContinuous" vertical="center" shrinkToFit="1"/>
      <protection locked="0"/>
    </xf>
    <xf numFmtId="190" fontId="8" fillId="0" borderId="119" xfId="0" applyNumberFormat="1" applyFont="1" applyFill="1" applyBorder="1" applyAlignment="1" applyProtection="1">
      <alignment vertical="center" shrinkToFit="1"/>
      <protection locked="0"/>
    </xf>
    <xf numFmtId="0" fontId="8" fillId="0" borderId="120" xfId="0" applyFont="1" applyFill="1" applyBorder="1" applyAlignment="1" applyProtection="1">
      <alignment horizontal="center" vertical="center" shrinkToFit="1"/>
      <protection locked="0"/>
    </xf>
    <xf numFmtId="220" fontId="8" fillId="0" borderId="120" xfId="0" applyNumberFormat="1" applyFont="1" applyFill="1" applyBorder="1" applyAlignment="1" applyProtection="1">
      <alignment horizontal="center" vertical="center" shrinkToFit="1"/>
      <protection locked="0"/>
    </xf>
    <xf numFmtId="0" fontId="8" fillId="0" borderId="121" xfId="0" applyFont="1" applyFill="1" applyBorder="1" applyAlignment="1" applyProtection="1">
      <alignment vertical="center" shrinkToFit="1"/>
      <protection locked="0"/>
    </xf>
    <xf numFmtId="190" fontId="8" fillId="0" borderId="96" xfId="0" applyNumberFormat="1" applyFont="1" applyFill="1" applyBorder="1" applyAlignment="1" applyProtection="1">
      <alignment vertical="center" shrinkToFit="1"/>
      <protection locked="0"/>
    </xf>
    <xf numFmtId="0" fontId="8" fillId="0" borderId="121" xfId="0" applyFont="1" applyFill="1" applyBorder="1" applyAlignment="1" applyProtection="1">
      <alignment horizontal="distributed" vertical="center" shrinkToFit="1"/>
      <protection locked="0"/>
    </xf>
    <xf numFmtId="190" fontId="8" fillId="0" borderId="122" xfId="0" applyNumberFormat="1" applyFont="1" applyFill="1" applyBorder="1" applyAlignment="1" applyProtection="1">
      <alignment vertical="center" shrinkToFit="1"/>
      <protection locked="0"/>
    </xf>
    <xf numFmtId="0" fontId="8" fillId="0" borderId="121" xfId="0" applyFont="1" applyFill="1" applyBorder="1" applyAlignment="1" applyProtection="1">
      <alignment horizontal="center" vertical="center" shrinkToFit="1"/>
      <protection locked="0"/>
    </xf>
    <xf numFmtId="0" fontId="8" fillId="0" borderId="121" xfId="0" applyFont="1" applyFill="1" applyBorder="1" applyAlignment="1" applyProtection="1">
      <alignment horizontal="left" vertical="center" shrinkToFit="1"/>
      <protection locked="0"/>
    </xf>
    <xf numFmtId="190" fontId="8" fillId="0" borderId="78" xfId="0" applyNumberFormat="1" applyFont="1" applyFill="1" applyBorder="1" applyAlignment="1" applyProtection="1">
      <alignment vertical="center" shrinkToFit="1"/>
      <protection locked="0"/>
    </xf>
    <xf numFmtId="0" fontId="8" fillId="0" borderId="123" xfId="0" applyFont="1" applyFill="1" applyBorder="1" applyAlignment="1" applyProtection="1">
      <alignment horizontal="center" vertical="center" shrinkToFit="1"/>
      <protection locked="0"/>
    </xf>
    <xf numFmtId="190" fontId="8" fillId="0" borderId="124" xfId="0" applyNumberFormat="1" applyFont="1" applyFill="1" applyBorder="1" applyAlignment="1" applyProtection="1">
      <alignment horizontal="center" vertical="center" shrinkToFit="1"/>
      <protection locked="0"/>
    </xf>
    <xf numFmtId="177" fontId="8" fillId="0" borderId="125" xfId="0" applyNumberFormat="1" applyFont="1" applyFill="1" applyBorder="1" applyAlignment="1" applyProtection="1">
      <alignment horizontal="center" vertical="center" shrinkToFit="1"/>
      <protection locked="0"/>
    </xf>
    <xf numFmtId="177" fontId="8" fillId="0" borderId="126" xfId="0" applyNumberFormat="1" applyFont="1" applyFill="1" applyBorder="1" applyAlignment="1" applyProtection="1">
      <alignment horizontal="center" vertical="center" shrinkToFit="1"/>
      <protection locked="0"/>
    </xf>
    <xf numFmtId="190" fontId="8" fillId="0" borderId="125" xfId="0" applyNumberFormat="1" applyFont="1" applyFill="1" applyBorder="1" applyAlignment="1" applyProtection="1">
      <alignment horizontal="center" vertical="center" shrinkToFit="1"/>
      <protection locked="0"/>
    </xf>
    <xf numFmtId="190" fontId="8" fillId="0" borderId="127" xfId="0" applyNumberFormat="1" applyFont="1" applyFill="1" applyBorder="1" applyAlignment="1" applyProtection="1">
      <alignment horizontal="center" vertical="center" shrinkToFit="1"/>
      <protection locked="0"/>
    </xf>
    <xf numFmtId="0" fontId="8" fillId="0" borderId="37" xfId="0" applyFont="1" applyFill="1" applyBorder="1" applyAlignment="1" applyProtection="1">
      <alignment horizontal="center" vertical="center" shrinkToFit="1"/>
      <protection locked="0"/>
    </xf>
    <xf numFmtId="220" fontId="8" fillId="0" borderId="37" xfId="0" applyNumberFormat="1" applyFont="1" applyFill="1" applyBorder="1" applyAlignment="1" applyProtection="1">
      <alignment horizontal="center" vertical="center" shrinkToFit="1"/>
      <protection locked="0"/>
    </xf>
    <xf numFmtId="0" fontId="8" fillId="0" borderId="126" xfId="0" applyFont="1" applyFill="1" applyBorder="1" applyAlignment="1" applyProtection="1">
      <alignment vertical="center" shrinkToFit="1"/>
      <protection locked="0"/>
    </xf>
    <xf numFmtId="190" fontId="8" fillId="0" borderId="125" xfId="0" applyNumberFormat="1" applyFont="1" applyFill="1" applyBorder="1" applyAlignment="1" applyProtection="1">
      <alignment vertical="center" shrinkToFit="1"/>
      <protection locked="0"/>
    </xf>
    <xf numFmtId="0" fontId="8" fillId="0" borderId="126" xfId="0" applyFont="1" applyFill="1" applyBorder="1" applyAlignment="1" applyProtection="1">
      <alignment horizontal="distributed" vertical="center" shrinkToFit="1"/>
      <protection locked="0"/>
    </xf>
    <xf numFmtId="0" fontId="8" fillId="0" borderId="126" xfId="0" applyFont="1" applyFill="1" applyBorder="1" applyAlignment="1" applyProtection="1">
      <alignment horizontal="center" vertical="center" shrinkToFit="1"/>
      <protection locked="0"/>
    </xf>
    <xf numFmtId="190" fontId="8" fillId="0" borderId="128" xfId="0" applyNumberFormat="1" applyFont="1" applyFill="1" applyBorder="1" applyAlignment="1" applyProtection="1">
      <alignment vertical="center" shrinkToFit="1"/>
      <protection locked="0"/>
    </xf>
    <xf numFmtId="0" fontId="8" fillId="0" borderId="129" xfId="0" applyFont="1" applyFill="1" applyBorder="1" applyAlignment="1" applyProtection="1">
      <alignment horizontal="center" vertical="center" shrinkToFit="1"/>
      <protection locked="0"/>
    </xf>
    <xf numFmtId="190" fontId="8" fillId="0" borderId="130" xfId="0" applyNumberFormat="1" applyFont="1" applyFill="1" applyBorder="1" applyAlignment="1" applyProtection="1">
      <alignment vertical="center" shrinkToFit="1"/>
      <protection locked="0"/>
    </xf>
    <xf numFmtId="177" fontId="8" fillId="0" borderId="131" xfId="0" applyNumberFormat="1" applyFont="1" applyFill="1" applyBorder="1" applyAlignment="1" applyProtection="1">
      <alignment vertical="center" shrinkToFit="1"/>
      <protection locked="0"/>
    </xf>
    <xf numFmtId="177" fontId="8" fillId="0" borderId="132" xfId="0" applyNumberFormat="1" applyFont="1" applyFill="1" applyBorder="1" applyAlignment="1" applyProtection="1">
      <alignment vertical="center" shrinkToFit="1"/>
      <protection locked="0"/>
    </xf>
    <xf numFmtId="190" fontId="72" fillId="0" borderId="131" xfId="0" applyNumberFormat="1" applyFont="1" applyFill="1" applyBorder="1" applyAlignment="1" applyProtection="1">
      <alignment horizontal="center" vertical="center" shrinkToFit="1"/>
      <protection locked="0"/>
    </xf>
    <xf numFmtId="190" fontId="8" fillId="0" borderId="132" xfId="0" applyNumberFormat="1" applyFont="1" applyFill="1" applyBorder="1" applyAlignment="1" applyProtection="1">
      <alignment horizontal="center" vertical="center" shrinkToFit="1"/>
      <protection locked="0"/>
    </xf>
    <xf numFmtId="0" fontId="8" fillId="0" borderId="131" xfId="0" applyFont="1" applyFill="1" applyBorder="1" applyAlignment="1" applyProtection="1">
      <alignment horizontal="distributed" vertical="center" shrinkToFit="1"/>
      <protection locked="0"/>
    </xf>
    <xf numFmtId="220" fontId="8" fillId="0" borderId="131" xfId="0" applyNumberFormat="1" applyFont="1" applyFill="1" applyBorder="1" applyAlignment="1" applyProtection="1">
      <alignment horizontal="center" vertical="center" shrinkToFit="1"/>
      <protection locked="0"/>
    </xf>
    <xf numFmtId="0" fontId="8" fillId="0" borderId="132" xfId="0" applyFont="1" applyFill="1" applyBorder="1" applyAlignment="1" applyProtection="1">
      <alignment vertical="center" shrinkToFit="1"/>
      <protection locked="0"/>
    </xf>
    <xf numFmtId="190" fontId="8" fillId="0" borderId="131" xfId="0" applyNumberFormat="1" applyFont="1" applyFill="1" applyBorder="1" applyAlignment="1" applyProtection="1">
      <alignment vertical="center" shrinkToFit="1"/>
      <protection locked="0"/>
    </xf>
    <xf numFmtId="0" fontId="8" fillId="0" borderId="132" xfId="0" applyFont="1" applyFill="1" applyBorder="1" applyAlignment="1" applyProtection="1">
      <alignment horizontal="left" vertical="center" shrinkToFit="1"/>
      <protection locked="0"/>
    </xf>
    <xf numFmtId="190" fontId="8" fillId="0" borderId="133" xfId="0" applyNumberFormat="1" applyFont="1" applyFill="1" applyBorder="1" applyAlignment="1" applyProtection="1">
      <alignment vertical="center" shrinkToFit="1"/>
      <protection locked="0"/>
    </xf>
    <xf numFmtId="0" fontId="28" fillId="0" borderId="134" xfId="0" applyFont="1" applyFill="1" applyBorder="1" applyAlignment="1" applyProtection="1">
      <alignment/>
      <protection locked="0"/>
    </xf>
    <xf numFmtId="190" fontId="28" fillId="0" borderId="135" xfId="0" applyNumberFormat="1" applyFont="1" applyFill="1" applyBorder="1" applyAlignment="1" applyProtection="1">
      <alignment horizontal="right" vertical="center"/>
      <protection locked="0"/>
    </xf>
    <xf numFmtId="177" fontId="28" fillId="0" borderId="16" xfId="0" applyNumberFormat="1" applyFont="1" applyFill="1" applyBorder="1" applyAlignment="1" applyProtection="1">
      <alignment horizontal="right" vertical="center"/>
      <protection locked="0"/>
    </xf>
    <xf numFmtId="190" fontId="28" fillId="0" borderId="16" xfId="0" applyNumberFormat="1" applyFont="1" applyFill="1" applyBorder="1" applyAlignment="1" applyProtection="1">
      <alignment horizontal="right" vertical="center"/>
      <protection locked="0"/>
    </xf>
    <xf numFmtId="188" fontId="28" fillId="0" borderId="16" xfId="0" applyNumberFormat="1" applyFont="1" applyFill="1" applyBorder="1" applyAlignment="1" applyProtection="1">
      <alignment horizontal="right" vertical="center"/>
      <protection locked="0"/>
    </xf>
    <xf numFmtId="189" fontId="28" fillId="0" borderId="16" xfId="0" applyNumberFormat="1" applyFont="1" applyFill="1" applyBorder="1" applyAlignment="1" applyProtection="1">
      <alignment horizontal="right" vertical="center"/>
      <protection locked="0"/>
    </xf>
    <xf numFmtId="190" fontId="28" fillId="0" borderId="136" xfId="0" applyNumberFormat="1" applyFont="1" applyFill="1" applyBorder="1" applyAlignment="1" applyProtection="1">
      <alignment horizontal="right" vertical="center"/>
      <protection locked="0"/>
    </xf>
    <xf numFmtId="0" fontId="28" fillId="0" borderId="137" xfId="0" applyFont="1" applyFill="1" applyBorder="1" applyAlignment="1" applyProtection="1">
      <alignment/>
      <protection locked="0"/>
    </xf>
    <xf numFmtId="190" fontId="28" fillId="0" borderId="138" xfId="0" applyNumberFormat="1" applyFont="1" applyFill="1" applyBorder="1" applyAlignment="1" applyProtection="1">
      <alignment horizontal="right" vertical="center"/>
      <protection locked="0"/>
    </xf>
    <xf numFmtId="177" fontId="28" fillId="0" borderId="49" xfId="0" applyNumberFormat="1" applyFont="1" applyFill="1" applyBorder="1" applyAlignment="1" applyProtection="1">
      <alignment horizontal="right" vertical="center"/>
      <protection locked="0"/>
    </xf>
    <xf numFmtId="190" fontId="28" fillId="0" borderId="49" xfId="0" applyNumberFormat="1" applyFont="1" applyFill="1" applyBorder="1" applyAlignment="1" applyProtection="1">
      <alignment horizontal="right" vertical="center"/>
      <protection locked="0"/>
    </xf>
    <xf numFmtId="188" fontId="28" fillId="0" borderId="49" xfId="0" applyNumberFormat="1" applyFont="1" applyFill="1" applyBorder="1" applyAlignment="1" applyProtection="1">
      <alignment horizontal="right" vertical="center"/>
      <protection locked="0"/>
    </xf>
    <xf numFmtId="189" fontId="28" fillId="0" borderId="49" xfId="0" applyNumberFormat="1" applyFont="1" applyFill="1" applyBorder="1" applyAlignment="1" applyProtection="1">
      <alignment horizontal="right" vertical="center"/>
      <protection locked="0"/>
    </xf>
    <xf numFmtId="190" fontId="28" fillId="0" borderId="139" xfId="0" applyNumberFormat="1" applyFont="1" applyFill="1" applyBorder="1" applyAlignment="1" applyProtection="1">
      <alignment horizontal="right" vertical="center"/>
      <protection locked="0"/>
    </xf>
    <xf numFmtId="0" fontId="28" fillId="0" borderId="140" xfId="0" applyFont="1" applyFill="1" applyBorder="1" applyAlignment="1" applyProtection="1">
      <alignment/>
      <protection locked="0"/>
    </xf>
    <xf numFmtId="190" fontId="28" fillId="0" borderId="141" xfId="0" applyNumberFormat="1" applyFont="1" applyFill="1" applyBorder="1" applyAlignment="1" applyProtection="1">
      <alignment horizontal="right" vertical="center"/>
      <protection locked="0"/>
    </xf>
    <xf numFmtId="177" fontId="28" fillId="0" borderId="125" xfId="0" applyNumberFormat="1" applyFont="1" applyFill="1" applyBorder="1" applyAlignment="1" applyProtection="1">
      <alignment horizontal="right" vertical="center"/>
      <protection locked="0"/>
    </xf>
    <xf numFmtId="190" fontId="28" fillId="0" borderId="125" xfId="0" applyNumberFormat="1" applyFont="1" applyFill="1" applyBorder="1" applyAlignment="1" applyProtection="1">
      <alignment horizontal="right" vertical="center"/>
      <protection locked="0"/>
    </xf>
    <xf numFmtId="188" fontId="28" fillId="0" borderId="125" xfId="0" applyNumberFormat="1" applyFont="1" applyFill="1" applyBorder="1" applyAlignment="1" applyProtection="1">
      <alignment horizontal="right" vertical="center"/>
      <protection locked="0"/>
    </xf>
    <xf numFmtId="189" fontId="28" fillId="0" borderId="125" xfId="0" applyNumberFormat="1" applyFont="1" applyFill="1" applyBorder="1" applyAlignment="1" applyProtection="1">
      <alignment horizontal="right" vertical="center"/>
      <protection locked="0"/>
    </xf>
    <xf numFmtId="190" fontId="28" fillId="0" borderId="128" xfId="0" applyNumberFormat="1" applyFont="1" applyFill="1" applyBorder="1" applyAlignment="1" applyProtection="1">
      <alignment horizontal="right" vertical="center"/>
      <protection locked="0"/>
    </xf>
    <xf numFmtId="0" fontId="28" fillId="0" borderId="142" xfId="0" applyFont="1" applyFill="1" applyBorder="1" applyAlignment="1" applyProtection="1">
      <alignment/>
      <protection locked="0"/>
    </xf>
    <xf numFmtId="190" fontId="28" fillId="0" borderId="143" xfId="0" applyNumberFormat="1" applyFont="1" applyFill="1" applyBorder="1" applyAlignment="1" applyProtection="1">
      <alignment horizontal="right" vertical="center"/>
      <protection locked="0"/>
    </xf>
    <xf numFmtId="177" fontId="28" fillId="0" borderId="144" xfId="0" applyNumberFormat="1" applyFont="1" applyFill="1" applyBorder="1" applyAlignment="1" applyProtection="1">
      <alignment horizontal="right" vertical="center"/>
      <protection locked="0"/>
    </xf>
    <xf numFmtId="190" fontId="28" fillId="0" borderId="144" xfId="0" applyNumberFormat="1" applyFont="1" applyFill="1" applyBorder="1" applyAlignment="1" applyProtection="1">
      <alignment horizontal="right" vertical="center"/>
      <protection locked="0"/>
    </xf>
    <xf numFmtId="188" fontId="28" fillId="0" borderId="144" xfId="0" applyNumberFormat="1" applyFont="1" applyFill="1" applyBorder="1" applyAlignment="1" applyProtection="1">
      <alignment horizontal="right" vertical="center"/>
      <protection locked="0"/>
    </xf>
    <xf numFmtId="189" fontId="28" fillId="0" borderId="144" xfId="0" applyNumberFormat="1" applyFont="1" applyFill="1" applyBorder="1" applyAlignment="1" applyProtection="1">
      <alignment horizontal="right" vertical="center"/>
      <protection locked="0"/>
    </xf>
    <xf numFmtId="190" fontId="28" fillId="0" borderId="145" xfId="0" applyNumberFormat="1" applyFont="1" applyFill="1" applyBorder="1" applyAlignment="1" applyProtection="1">
      <alignment horizontal="right" vertical="center"/>
      <protection locked="0"/>
    </xf>
    <xf numFmtId="0" fontId="28" fillId="0" borderId="146" xfId="0" applyFont="1" applyFill="1" applyBorder="1" applyAlignment="1" applyProtection="1">
      <alignment horizontal="center"/>
      <protection locked="0"/>
    </xf>
    <xf numFmtId="190" fontId="28" fillId="0" borderId="147" xfId="0" applyNumberFormat="1" applyFont="1" applyFill="1" applyBorder="1" applyAlignment="1" applyProtection="1">
      <alignment horizontal="right" vertical="center"/>
      <protection locked="0"/>
    </xf>
    <xf numFmtId="177" fontId="28" fillId="0" borderId="103" xfId="0" applyNumberFormat="1" applyFont="1" applyFill="1" applyBorder="1" applyAlignment="1" applyProtection="1">
      <alignment horizontal="right" vertical="center"/>
      <protection locked="0"/>
    </xf>
    <xf numFmtId="190" fontId="28" fillId="0" borderId="103" xfId="0" applyNumberFormat="1" applyFont="1" applyFill="1" applyBorder="1" applyAlignment="1" applyProtection="1">
      <alignment horizontal="right" vertical="center"/>
      <protection locked="0"/>
    </xf>
    <xf numFmtId="188" fontId="28" fillId="0" borderId="103" xfId="0" applyNumberFormat="1" applyFont="1" applyFill="1" applyBorder="1" applyAlignment="1" applyProtection="1">
      <alignment horizontal="right" vertical="center"/>
      <protection locked="0"/>
    </xf>
    <xf numFmtId="189" fontId="28" fillId="0" borderId="103" xfId="0" applyNumberFormat="1" applyFont="1" applyFill="1" applyBorder="1" applyAlignment="1" applyProtection="1">
      <alignment horizontal="right" vertical="center"/>
      <protection locked="0"/>
    </xf>
    <xf numFmtId="190" fontId="28" fillId="0" borderId="148" xfId="0" applyNumberFormat="1" applyFont="1" applyFill="1" applyBorder="1" applyAlignment="1" applyProtection="1">
      <alignment horizontal="right" vertical="center"/>
      <protection locked="0"/>
    </xf>
    <xf numFmtId="0" fontId="28" fillId="0" borderId="149" xfId="0" applyFont="1" applyFill="1" applyBorder="1" applyAlignment="1" applyProtection="1">
      <alignment horizontal="center"/>
      <protection locked="0"/>
    </xf>
    <xf numFmtId="0" fontId="28" fillId="0" borderId="150" xfId="0" applyFont="1" applyFill="1" applyBorder="1" applyAlignment="1" applyProtection="1">
      <alignment/>
      <protection locked="0"/>
    </xf>
    <xf numFmtId="190" fontId="28" fillId="0" borderId="0" xfId="0" applyNumberFormat="1" applyFont="1" applyFill="1" applyAlignment="1">
      <alignment/>
    </xf>
    <xf numFmtId="190" fontId="28" fillId="0" borderId="151" xfId="0" applyNumberFormat="1" applyFont="1" applyFill="1" applyBorder="1" applyAlignment="1" applyProtection="1">
      <alignment horizontal="right" vertical="center"/>
      <protection locked="0"/>
    </xf>
    <xf numFmtId="177" fontId="28" fillId="0" borderId="152" xfId="0" applyNumberFormat="1" applyFont="1" applyFill="1" applyBorder="1" applyAlignment="1" applyProtection="1">
      <alignment horizontal="right" vertical="center"/>
      <protection locked="0"/>
    </xf>
    <xf numFmtId="190" fontId="28" fillId="0" borderId="152" xfId="0" applyNumberFormat="1" applyFont="1" applyFill="1" applyBorder="1" applyAlignment="1" applyProtection="1">
      <alignment horizontal="right" vertical="center"/>
      <protection locked="0"/>
    </xf>
    <xf numFmtId="188" fontId="28" fillId="0" borderId="152" xfId="0" applyNumberFormat="1" applyFont="1" applyFill="1" applyBorder="1" applyAlignment="1" applyProtection="1">
      <alignment horizontal="right" vertical="center"/>
      <protection locked="0"/>
    </xf>
    <xf numFmtId="189" fontId="28" fillId="0" borderId="152" xfId="0" applyNumberFormat="1" applyFont="1" applyFill="1" applyBorder="1" applyAlignment="1" applyProtection="1">
      <alignment horizontal="right" vertical="center"/>
      <protection locked="0"/>
    </xf>
    <xf numFmtId="190" fontId="28" fillId="0" borderId="153" xfId="0" applyNumberFormat="1" applyFont="1" applyFill="1" applyBorder="1" applyAlignment="1" applyProtection="1">
      <alignment horizontal="right" vertical="center"/>
      <protection locked="0"/>
    </xf>
    <xf numFmtId="0" fontId="28" fillId="0" borderId="154" xfId="0" applyFont="1" applyFill="1" applyBorder="1" applyAlignment="1" applyProtection="1">
      <alignment/>
      <protection locked="0"/>
    </xf>
    <xf numFmtId="0" fontId="28" fillId="0" borderId="155" xfId="0" applyFont="1" applyFill="1" applyBorder="1" applyAlignment="1" applyProtection="1">
      <alignment/>
      <protection locked="0"/>
    </xf>
    <xf numFmtId="190" fontId="28" fillId="0" borderId="156" xfId="0" applyNumberFormat="1" applyFont="1" applyFill="1" applyBorder="1" applyAlignment="1" applyProtection="1">
      <alignment horizontal="right" vertical="center"/>
      <protection locked="0"/>
    </xf>
    <xf numFmtId="177" fontId="28" fillId="0" borderId="157" xfId="0" applyNumberFormat="1" applyFont="1" applyFill="1" applyBorder="1" applyAlignment="1" applyProtection="1">
      <alignment horizontal="right" vertical="center"/>
      <protection locked="0"/>
    </xf>
    <xf numFmtId="190" fontId="28" fillId="0" borderId="157" xfId="0" applyNumberFormat="1" applyFont="1" applyFill="1" applyBorder="1" applyAlignment="1" applyProtection="1">
      <alignment horizontal="right" vertical="center"/>
      <protection locked="0"/>
    </xf>
    <xf numFmtId="188" fontId="28" fillId="0" borderId="157" xfId="0" applyNumberFormat="1" applyFont="1" applyFill="1" applyBorder="1" applyAlignment="1" applyProtection="1">
      <alignment horizontal="right" vertical="center"/>
      <protection locked="0"/>
    </xf>
    <xf numFmtId="189" fontId="28" fillId="0" borderId="157" xfId="0" applyNumberFormat="1" applyFont="1" applyFill="1" applyBorder="1" applyAlignment="1" applyProtection="1">
      <alignment horizontal="right" vertical="center"/>
      <protection locked="0"/>
    </xf>
    <xf numFmtId="190" fontId="28" fillId="0" borderId="158" xfId="0" applyNumberFormat="1" applyFont="1" applyFill="1" applyBorder="1" applyAlignment="1" applyProtection="1">
      <alignment horizontal="right" vertical="center"/>
      <protection locked="0"/>
    </xf>
    <xf numFmtId="0" fontId="28" fillId="0" borderId="159" xfId="0" applyFont="1" applyFill="1" applyBorder="1" applyAlignment="1" applyProtection="1">
      <alignment/>
      <protection locked="0"/>
    </xf>
    <xf numFmtId="190" fontId="28" fillId="0" borderId="17" xfId="0" applyNumberFormat="1" applyFont="1" applyFill="1" applyBorder="1" applyAlignment="1" applyProtection="1">
      <alignment horizontal="right" vertical="center"/>
      <protection locked="0"/>
    </xf>
    <xf numFmtId="0" fontId="28" fillId="0" borderId="160" xfId="0" applyFont="1" applyFill="1" applyBorder="1" applyAlignment="1" applyProtection="1">
      <alignment/>
      <protection locked="0"/>
    </xf>
    <xf numFmtId="190" fontId="28" fillId="0" borderId="50" xfId="0" applyNumberFormat="1" applyFont="1" applyFill="1" applyBorder="1" applyAlignment="1" applyProtection="1">
      <alignment horizontal="right" vertical="center"/>
      <protection locked="0"/>
    </xf>
    <xf numFmtId="0" fontId="28" fillId="0" borderId="161" xfId="0" applyFont="1" applyFill="1" applyBorder="1" applyAlignment="1" applyProtection="1">
      <alignment/>
      <protection locked="0"/>
    </xf>
    <xf numFmtId="190" fontId="28" fillId="0" borderId="162" xfId="0" applyNumberFormat="1" applyFont="1" applyFill="1" applyBorder="1" applyAlignment="1" applyProtection="1">
      <alignment horizontal="right" vertical="center"/>
      <protection locked="0"/>
    </xf>
    <xf numFmtId="0" fontId="28" fillId="0" borderId="163" xfId="0" applyFont="1" applyFill="1" applyBorder="1" applyAlignment="1" applyProtection="1">
      <alignment horizontal="center"/>
      <protection locked="0"/>
    </xf>
    <xf numFmtId="191" fontId="28" fillId="0" borderId="103" xfId="0" applyNumberFormat="1" applyFont="1" applyFill="1" applyBorder="1" applyAlignment="1" applyProtection="1">
      <alignment horizontal="right" vertical="center"/>
      <protection locked="0"/>
    </xf>
    <xf numFmtId="190" fontId="28" fillId="0" borderId="164" xfId="0" applyNumberFormat="1" applyFont="1" applyFill="1" applyBorder="1" applyAlignment="1" applyProtection="1">
      <alignment horizontal="right" vertical="center"/>
      <protection locked="0"/>
    </xf>
    <xf numFmtId="0" fontId="28" fillId="0" borderId="165" xfId="0" applyFont="1" applyFill="1" applyBorder="1" applyAlignment="1" applyProtection="1">
      <alignment horizontal="center"/>
      <protection locked="0"/>
    </xf>
    <xf numFmtId="191" fontId="28" fillId="0" borderId="144" xfId="0" applyNumberFormat="1" applyFont="1" applyFill="1" applyBorder="1" applyAlignment="1" applyProtection="1">
      <alignment horizontal="right" vertical="center"/>
      <protection locked="0"/>
    </xf>
    <xf numFmtId="190" fontId="28" fillId="0" borderId="166" xfId="0" applyNumberFormat="1" applyFont="1" applyFill="1" applyBorder="1" applyAlignment="1" applyProtection="1">
      <alignment horizontal="right" vertical="center"/>
      <protection locked="0"/>
    </xf>
    <xf numFmtId="0" fontId="32" fillId="0" borderId="0" xfId="0" applyFont="1" applyFill="1" applyAlignment="1">
      <alignment/>
    </xf>
    <xf numFmtId="177" fontId="28" fillId="0" borderId="0" xfId="0" applyNumberFormat="1" applyFont="1" applyFill="1" applyAlignment="1">
      <alignment/>
    </xf>
    <xf numFmtId="177" fontId="32" fillId="0" borderId="0" xfId="0" applyNumberFormat="1" applyFont="1" applyFill="1" applyAlignment="1">
      <alignment/>
    </xf>
    <xf numFmtId="236" fontId="36" fillId="0" borderId="114" xfId="111" applyNumberFormat="1" applyFont="1" applyFill="1" applyBorder="1" applyProtection="1">
      <alignment/>
      <protection locked="0"/>
    </xf>
    <xf numFmtId="236" fontId="36" fillId="0" borderId="73" xfId="111" applyNumberFormat="1" applyFont="1" applyFill="1" applyBorder="1" applyProtection="1">
      <alignment/>
      <protection locked="0"/>
    </xf>
    <xf numFmtId="236" fontId="36" fillId="0" borderId="73" xfId="111" applyNumberFormat="1" applyFont="1" applyFill="1" applyBorder="1" applyAlignment="1" applyProtection="1">
      <alignment horizontal="right"/>
      <protection locked="0"/>
    </xf>
    <xf numFmtId="236" fontId="36" fillId="34" borderId="73" xfId="111" applyNumberFormat="1" applyFont="1" applyFill="1" applyBorder="1" applyProtection="1">
      <alignment/>
      <protection locked="0"/>
    </xf>
    <xf numFmtId="236" fontId="36" fillId="34" borderId="113" xfId="111" applyNumberFormat="1" applyFont="1" applyFill="1" applyBorder="1" applyProtection="1">
      <alignment/>
      <protection locked="0"/>
    </xf>
    <xf numFmtId="0" fontId="0" fillId="36" borderId="29" xfId="0" applyFill="1" applyBorder="1" applyAlignment="1">
      <alignment horizontal="center"/>
    </xf>
    <xf numFmtId="236" fontId="0" fillId="36" borderId="26" xfId="111" applyNumberFormat="1" applyFont="1" applyFill="1" applyBorder="1" applyProtection="1">
      <alignment/>
      <protection locked="0"/>
    </xf>
    <xf numFmtId="212" fontId="22" fillId="0" borderId="40" xfId="0" applyNumberFormat="1" applyFont="1" applyFill="1" applyBorder="1" applyAlignment="1">
      <alignment vertical="center"/>
    </xf>
    <xf numFmtId="212" fontId="22" fillId="0" borderId="41" xfId="0" applyNumberFormat="1" applyFont="1" applyFill="1" applyBorder="1" applyAlignment="1">
      <alignment vertical="center"/>
    </xf>
    <xf numFmtId="212" fontId="22" fillId="0" borderId="31" xfId="0" applyNumberFormat="1" applyFont="1" applyFill="1" applyBorder="1" applyAlignment="1">
      <alignment vertical="center"/>
    </xf>
    <xf numFmtId="212" fontId="22" fillId="0" borderId="42" xfId="0" applyNumberFormat="1" applyFont="1" applyFill="1" applyBorder="1" applyAlignment="1">
      <alignment vertical="center"/>
    </xf>
    <xf numFmtId="212" fontId="22" fillId="0" borderId="43" xfId="0" applyNumberFormat="1" applyFont="1" applyFill="1" applyBorder="1" applyAlignment="1">
      <alignment vertical="center"/>
    </xf>
    <xf numFmtId="212" fontId="22" fillId="0" borderId="44" xfId="0" applyNumberFormat="1" applyFont="1" applyFill="1" applyBorder="1" applyAlignment="1">
      <alignment vertical="center"/>
    </xf>
    <xf numFmtId="0" fontId="8" fillId="0" borderId="51" xfId="0" applyFont="1" applyBorder="1" applyAlignment="1">
      <alignment/>
    </xf>
    <xf numFmtId="38" fontId="8" fillId="0" borderId="51" xfId="0" applyNumberFormat="1" applyFont="1" applyBorder="1" applyAlignment="1">
      <alignment/>
    </xf>
    <xf numFmtId="181" fontId="8" fillId="0" borderId="51" xfId="0" applyNumberFormat="1" applyFont="1" applyBorder="1" applyAlignment="1">
      <alignment/>
    </xf>
    <xf numFmtId="184" fontId="8" fillId="33" borderId="51" xfId="0" applyNumberFormat="1" applyFont="1" applyFill="1" applyBorder="1" applyAlignment="1">
      <alignment/>
    </xf>
    <xf numFmtId="183" fontId="8" fillId="0" borderId="51" xfId="0" applyNumberFormat="1" applyFont="1" applyBorder="1" applyAlignment="1">
      <alignment/>
    </xf>
    <xf numFmtId="38" fontId="8" fillId="0" borderId="51" xfId="81" applyFont="1" applyBorder="1" applyAlignment="1">
      <alignment/>
    </xf>
    <xf numFmtId="38" fontId="8" fillId="37" borderId="51" xfId="81" applyFont="1" applyFill="1" applyBorder="1" applyAlignment="1">
      <alignment/>
    </xf>
    <xf numFmtId="207" fontId="8" fillId="0" borderId="51" xfId="81" applyNumberFormat="1" applyFont="1" applyBorder="1" applyAlignment="1">
      <alignment/>
    </xf>
    <xf numFmtId="211" fontId="8" fillId="37" borderId="51" xfId="81" applyNumberFormat="1" applyFont="1" applyFill="1" applyBorder="1" applyAlignment="1">
      <alignment/>
    </xf>
    <xf numFmtId="0" fontId="22" fillId="0" borderId="167" xfId="0" applyFont="1" applyFill="1" applyBorder="1" applyAlignment="1">
      <alignment horizontal="right"/>
    </xf>
    <xf numFmtId="212" fontId="22" fillId="0" borderId="168" xfId="0" applyNumberFormat="1" applyFont="1" applyFill="1" applyBorder="1" applyAlignment="1">
      <alignment vertical="center"/>
    </xf>
    <xf numFmtId="212" fontId="22" fillId="0" borderId="169" xfId="0" applyNumberFormat="1" applyFont="1" applyFill="1" applyBorder="1" applyAlignment="1">
      <alignment vertical="center"/>
    </xf>
    <xf numFmtId="212" fontId="22" fillId="0" borderId="170" xfId="0" applyNumberFormat="1" applyFont="1" applyFill="1" applyBorder="1" applyAlignment="1">
      <alignment vertical="center"/>
    </xf>
    <xf numFmtId="212" fontId="22" fillId="0" borderId="171" xfId="0" applyNumberFormat="1" applyFont="1" applyFill="1" applyBorder="1" applyAlignment="1">
      <alignment vertical="center"/>
    </xf>
    <xf numFmtId="212" fontId="22" fillId="0" borderId="172" xfId="0" applyNumberFormat="1" applyFont="1" applyFill="1" applyBorder="1" applyAlignment="1">
      <alignment vertical="center"/>
    </xf>
    <xf numFmtId="212" fontId="22" fillId="0" borderId="173" xfId="0" applyNumberFormat="1" applyFont="1" applyFill="1" applyBorder="1" applyAlignment="1">
      <alignment vertical="center"/>
    </xf>
    <xf numFmtId="0" fontId="8" fillId="0" borderId="0" xfId="0" applyFont="1" applyFill="1" applyAlignment="1">
      <alignment/>
    </xf>
    <xf numFmtId="38" fontId="23" fillId="0" borderId="0" xfId="81" applyFont="1" applyFill="1" applyAlignment="1">
      <alignment wrapText="1"/>
    </xf>
    <xf numFmtId="38" fontId="8" fillId="0" borderId="0" xfId="0" applyNumberFormat="1" applyFont="1" applyFill="1" applyBorder="1" applyAlignment="1">
      <alignment/>
    </xf>
    <xf numFmtId="38" fontId="8" fillId="0" borderId="51" xfId="81" applyFont="1" applyFill="1" applyBorder="1" applyAlignment="1">
      <alignment/>
    </xf>
    <xf numFmtId="38" fontId="8" fillId="0" borderId="0" xfId="0" applyNumberFormat="1" applyFont="1" applyFill="1" applyAlignment="1">
      <alignment/>
    </xf>
    <xf numFmtId="0" fontId="8" fillId="0" borderId="0" xfId="0" applyFont="1" applyFill="1" applyBorder="1" applyAlignment="1">
      <alignment/>
    </xf>
    <xf numFmtId="181" fontId="8" fillId="0" borderId="0" xfId="0" applyNumberFormat="1" applyFont="1" applyFill="1" applyBorder="1" applyAlignment="1">
      <alignment/>
    </xf>
    <xf numFmtId="184" fontId="8" fillId="0" borderId="0" xfId="0" applyNumberFormat="1" applyFont="1" applyFill="1" applyBorder="1" applyAlignment="1">
      <alignment/>
    </xf>
    <xf numFmtId="183" fontId="8" fillId="0" borderId="0" xfId="0" applyNumberFormat="1" applyFont="1" applyFill="1" applyBorder="1" applyAlignment="1">
      <alignment/>
    </xf>
    <xf numFmtId="210" fontId="8" fillId="0" borderId="0" xfId="0" applyNumberFormat="1" applyFont="1" applyFill="1" applyAlignment="1">
      <alignment/>
    </xf>
    <xf numFmtId="38" fontId="8" fillId="0" borderId="0" xfId="81" applyFont="1" applyBorder="1" applyAlignment="1">
      <alignment/>
    </xf>
    <xf numFmtId="38" fontId="8" fillId="0" borderId="0" xfId="81" applyFont="1" applyFill="1" applyBorder="1" applyAlignment="1">
      <alignment/>
    </xf>
    <xf numFmtId="207" fontId="8" fillId="0" borderId="0" xfId="0" applyNumberFormat="1" applyFont="1" applyBorder="1" applyAlignment="1">
      <alignment/>
    </xf>
    <xf numFmtId="210" fontId="8" fillId="37" borderId="0" xfId="0" applyNumberFormat="1" applyFont="1" applyFill="1" applyBorder="1" applyAlignment="1">
      <alignment/>
    </xf>
    <xf numFmtId="49" fontId="37" fillId="0" borderId="0" xfId="0" applyNumberFormat="1" applyFont="1" applyBorder="1" applyAlignment="1">
      <alignment horizontal="left" vertical="center" textRotation="180"/>
    </xf>
    <xf numFmtId="0" fontId="37" fillId="0" borderId="0" xfId="0" applyFont="1" applyBorder="1" applyAlignment="1">
      <alignment horizontal="left" vertical="center" textRotation="180"/>
    </xf>
    <xf numFmtId="0" fontId="22" fillId="0" borderId="174" xfId="0" applyFont="1" applyBorder="1" applyAlignment="1">
      <alignment horizontal="center" vertical="center"/>
    </xf>
    <xf numFmtId="0" fontId="22" fillId="0" borderId="43" xfId="0" applyFont="1" applyBorder="1" applyAlignment="1">
      <alignment horizontal="center" vertical="center"/>
    </xf>
    <xf numFmtId="0" fontId="22" fillId="0" borderId="35"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40"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4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168" xfId="0" applyFont="1" applyFill="1" applyBorder="1" applyAlignment="1">
      <alignment horizontal="center" vertical="center" wrapText="1"/>
    </xf>
    <xf numFmtId="0" fontId="22" fillId="0" borderId="170" xfId="0" applyFont="1" applyFill="1" applyBorder="1" applyAlignment="1">
      <alignment horizontal="center" vertical="center" wrapText="1"/>
    </xf>
    <xf numFmtId="0" fontId="22" fillId="0" borderId="175" xfId="0" applyFont="1" applyBorder="1" applyAlignment="1">
      <alignment horizontal="center" vertical="center" shrinkToFit="1"/>
    </xf>
    <xf numFmtId="0" fontId="22" fillId="0" borderId="176" xfId="0" applyFont="1" applyBorder="1" applyAlignment="1">
      <alignment horizontal="center" vertical="center" shrinkToFit="1"/>
    </xf>
    <xf numFmtId="177" fontId="22" fillId="0" borderId="52" xfId="0" applyNumberFormat="1" applyFont="1" applyBorder="1" applyAlignment="1">
      <alignment horizontal="center" vertical="center" wrapText="1" shrinkToFit="1"/>
    </xf>
    <xf numFmtId="177" fontId="0" fillId="0" borderId="93" xfId="0" applyNumberFormat="1" applyBorder="1" applyAlignment="1">
      <alignment horizontal="center" wrapText="1"/>
    </xf>
    <xf numFmtId="0" fontId="22" fillId="0" borderId="32" xfId="0" applyFont="1" applyFill="1" applyBorder="1" applyAlignment="1">
      <alignment horizontal="center" vertical="center" wrapText="1"/>
    </xf>
    <xf numFmtId="37" fontId="12" fillId="0" borderId="177" xfId="112" applyFont="1" applyBorder="1" applyAlignment="1" applyProtection="1">
      <alignment horizontal="center" vertical="center"/>
      <protection/>
    </xf>
    <xf numFmtId="37" fontId="12" fillId="0" borderId="178" xfId="112" applyFont="1" applyBorder="1" applyAlignment="1" applyProtection="1">
      <alignment horizontal="center" vertical="center"/>
      <protection/>
    </xf>
    <xf numFmtId="37" fontId="12" fillId="0" borderId="179" xfId="112" applyFont="1" applyBorder="1" applyAlignment="1" applyProtection="1">
      <alignment horizontal="center" vertical="center"/>
      <protection/>
    </xf>
    <xf numFmtId="37" fontId="12" fillId="0" borderId="24" xfId="112" applyFont="1" applyBorder="1" applyAlignment="1" applyProtection="1">
      <alignment vertical="center"/>
      <protection/>
    </xf>
    <xf numFmtId="37" fontId="12" fillId="0" borderId="24" xfId="112" applyFont="1" applyBorder="1" applyAlignment="1" applyProtection="1">
      <alignment vertical="center"/>
      <protection/>
    </xf>
    <xf numFmtId="0" fontId="2" fillId="0" borderId="180" xfId="111" applyFont="1" applyFill="1" applyBorder="1" applyAlignment="1" applyProtection="1">
      <alignment horizontal="distributed" vertical="center"/>
      <protection locked="0"/>
    </xf>
    <xf numFmtId="0" fontId="2" fillId="0" borderId="181" xfId="111" applyFont="1" applyFill="1" applyBorder="1" applyAlignment="1" applyProtection="1">
      <alignment horizontal="distributed" vertical="center"/>
      <protection locked="0"/>
    </xf>
    <xf numFmtId="188" fontId="2" fillId="0" borderId="180" xfId="111" applyNumberFormat="1" applyFont="1" applyFill="1" applyBorder="1" applyAlignment="1" applyProtection="1">
      <alignment horizontal="center" vertical="center"/>
      <protection locked="0"/>
    </xf>
    <xf numFmtId="188" fontId="2" fillId="0" borderId="182" xfId="111" applyNumberFormat="1" applyFont="1" applyFill="1" applyBorder="1" applyAlignment="1" applyProtection="1">
      <alignment horizontal="center" vertical="center"/>
      <protection locked="0"/>
    </xf>
    <xf numFmtId="0" fontId="2" fillId="0" borderId="183" xfId="111" applyNumberFormat="1" applyFont="1" applyFill="1" applyBorder="1" applyAlignment="1">
      <alignment horizontal="center"/>
      <protection/>
    </xf>
    <xf numFmtId="0" fontId="1" fillId="0" borderId="184" xfId="111" applyFont="1" applyFill="1" applyBorder="1" applyAlignment="1">
      <alignment horizontal="center"/>
      <protection/>
    </xf>
    <xf numFmtId="0" fontId="1" fillId="0" borderId="185" xfId="111" applyFont="1" applyFill="1" applyBorder="1" applyAlignment="1">
      <alignment horizontal="center"/>
      <protection/>
    </xf>
    <xf numFmtId="188" fontId="2" fillId="0" borderId="186" xfId="111" applyNumberFormat="1" applyFont="1" applyFill="1" applyBorder="1" applyAlignment="1" applyProtection="1">
      <alignment horizontal="distributed" vertical="center"/>
      <protection locked="0"/>
    </xf>
    <xf numFmtId="188" fontId="2" fillId="0" borderId="187" xfId="111" applyNumberFormat="1" applyFont="1" applyFill="1" applyBorder="1" applyAlignment="1" applyProtection="1">
      <alignment horizontal="distributed" vertical="center"/>
      <protection locked="0"/>
    </xf>
    <xf numFmtId="0" fontId="2" fillId="0" borderId="94" xfId="111" applyFont="1" applyFill="1" applyBorder="1" applyAlignment="1" applyProtection="1">
      <alignment horizontal="center" vertical="center"/>
      <protection locked="0"/>
    </xf>
    <xf numFmtId="0" fontId="2" fillId="0" borderId="96" xfId="111" applyFont="1" applyFill="1" applyBorder="1" applyAlignment="1" applyProtection="1">
      <alignment horizontal="center" vertical="center"/>
      <protection locked="0"/>
    </xf>
    <xf numFmtId="0" fontId="2" fillId="0" borderId="188" xfId="111" applyFont="1" applyFill="1" applyBorder="1" applyAlignment="1" applyProtection="1">
      <alignment horizontal="center" vertical="center"/>
      <protection locked="0"/>
    </xf>
    <xf numFmtId="0" fontId="2" fillId="0" borderId="189" xfId="111" applyFont="1" applyFill="1" applyBorder="1" applyAlignment="1" applyProtection="1">
      <alignment horizontal="center" vertical="center"/>
      <protection locked="0"/>
    </xf>
    <xf numFmtId="0" fontId="2" fillId="0" borderId="184" xfId="111" applyNumberFormat="1" applyFont="1" applyFill="1" applyBorder="1" applyAlignment="1">
      <alignment horizontal="center"/>
      <protection/>
    </xf>
    <xf numFmtId="0" fontId="2" fillId="0" borderId="185" xfId="111" applyNumberFormat="1" applyFont="1" applyFill="1" applyBorder="1" applyAlignment="1">
      <alignment horizontal="center"/>
      <protection/>
    </xf>
    <xf numFmtId="188" fontId="4" fillId="0" borderId="0" xfId="0" applyNumberFormat="1" applyFont="1" applyFill="1" applyAlignment="1">
      <alignment horizontal="center" vertical="center" wrapText="1" shrinkToFit="1"/>
    </xf>
    <xf numFmtId="188" fontId="4" fillId="0" borderId="0" xfId="0" applyNumberFormat="1" applyFont="1" applyFill="1" applyAlignment="1">
      <alignment horizontal="center" vertical="center" shrinkToFit="1"/>
    </xf>
    <xf numFmtId="0" fontId="0" fillId="0" borderId="0" xfId="0" applyFont="1" applyFill="1" applyAlignment="1">
      <alignment horizontal="center" vertical="center" shrinkToFit="1"/>
    </xf>
    <xf numFmtId="0" fontId="3" fillId="0" borderId="0" xfId="0" applyFont="1" applyFill="1" applyAlignment="1">
      <alignment horizontal="center" vertical="center" wrapText="1" shrinkToFit="1"/>
    </xf>
    <xf numFmtId="0" fontId="3" fillId="0" borderId="0" xfId="0" applyFont="1" applyFill="1" applyAlignment="1">
      <alignment horizontal="center" vertical="center" shrinkToFit="1"/>
    </xf>
    <xf numFmtId="0" fontId="0" fillId="0" borderId="177" xfId="0" applyBorder="1" applyAlignment="1">
      <alignment horizontal="center"/>
    </xf>
    <xf numFmtId="0" fontId="0" fillId="0" borderId="179" xfId="0" applyBorder="1" applyAlignment="1">
      <alignment horizontal="center"/>
    </xf>
    <xf numFmtId="0" fontId="8" fillId="0" borderId="0" xfId="0" applyFont="1" applyAlignment="1">
      <alignment/>
    </xf>
    <xf numFmtId="190" fontId="8" fillId="0" borderId="190" xfId="0" applyNumberFormat="1" applyFont="1" applyFill="1" applyBorder="1" applyAlignment="1" applyProtection="1">
      <alignment horizontal="center" vertical="center" shrinkToFit="1"/>
      <protection locked="0"/>
    </xf>
    <xf numFmtId="0" fontId="0" fillId="0" borderId="191" xfId="0" applyFill="1" applyBorder="1" applyAlignment="1">
      <alignment horizontal="center" vertical="center" shrinkToFit="1"/>
    </xf>
  </cellXfs>
  <cellStyles count="10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2 2"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2 2" xfId="105"/>
    <cellStyle name="標準 3" xfId="106"/>
    <cellStyle name="標準 4" xfId="107"/>
    <cellStyle name="標準 5" xfId="108"/>
    <cellStyle name="標準 6" xfId="109"/>
    <cellStyle name="標準 7" xfId="110"/>
    <cellStyle name="標準_１５計数資料" xfId="111"/>
    <cellStyle name="標準_H16_3月末住基人口" xfId="112"/>
    <cellStyle name="標準_京都府財政課回答" xfId="113"/>
    <cellStyle name="Followed Hyperlink" xfId="114"/>
    <cellStyle name="未定義" xfId="115"/>
    <cellStyle name="良い" xfId="116"/>
    <cellStyle name="良い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762000</xdr:colOff>
      <xdr:row>1</xdr:row>
      <xdr:rowOff>9525</xdr:rowOff>
    </xdr:from>
    <xdr:ext cx="1009650" cy="390525"/>
    <xdr:sp>
      <xdr:nvSpPr>
        <xdr:cNvPr id="1" name="テキスト ボックス 1"/>
        <xdr:cNvSpPr txBox="1">
          <a:spLocks noChangeArrowheads="1"/>
        </xdr:cNvSpPr>
      </xdr:nvSpPr>
      <xdr:spPr>
        <a:xfrm>
          <a:off x="15097125" y="228600"/>
          <a:ext cx="1009650" cy="3905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800" b="0" i="0" u="none" baseline="0">
              <a:solidFill>
                <a:srgbClr val="000000"/>
              </a:solidFill>
            </a:rPr>
            <a:t>別紙１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923925</xdr:colOff>
      <xdr:row>70</xdr:row>
      <xdr:rowOff>133350</xdr:rowOff>
    </xdr:from>
    <xdr:to>
      <xdr:col>23</xdr:col>
      <xdr:colOff>1114425</xdr:colOff>
      <xdr:row>77</xdr:row>
      <xdr:rowOff>76200</xdr:rowOff>
    </xdr:to>
    <xdr:sp>
      <xdr:nvSpPr>
        <xdr:cNvPr id="1" name="AutoShape 1"/>
        <xdr:cNvSpPr>
          <a:spLocks/>
        </xdr:cNvSpPr>
      </xdr:nvSpPr>
      <xdr:spPr>
        <a:xfrm rot="10800000">
          <a:off x="26622375" y="13573125"/>
          <a:ext cx="2590800" cy="1266825"/>
        </a:xfrm>
        <a:prstGeom prst="wedgeRoundRectCallout">
          <a:avLst>
            <a:gd name="adj1" fmla="val -7717"/>
            <a:gd name="adj2" fmla="val 101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単純平均としているため、データーベースにある標準財政規模の資料の数値とは異なる。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66675</xdr:rowOff>
    </xdr:from>
    <xdr:to>
      <xdr:col>10</xdr:col>
      <xdr:colOff>133350</xdr:colOff>
      <xdr:row>1</xdr:row>
      <xdr:rowOff>180975</xdr:rowOff>
    </xdr:to>
    <xdr:sp>
      <xdr:nvSpPr>
        <xdr:cNvPr id="1" name="Rectangle 38"/>
        <xdr:cNvSpPr>
          <a:spLocks/>
        </xdr:cNvSpPr>
      </xdr:nvSpPr>
      <xdr:spPr>
        <a:xfrm>
          <a:off x="1676400" y="66675"/>
          <a:ext cx="6286500"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数値は</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年国調の就業者数</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分類不能産業があるため第</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次産業就業者数の計と総数が合わない。</a:t>
          </a:r>
        </a:p>
      </xdr:txBody>
    </xdr:sp>
    <xdr:clientData/>
  </xdr:twoCellAnchor>
  <xdr:twoCellAnchor>
    <xdr:from>
      <xdr:col>5</xdr:col>
      <xdr:colOff>619125</xdr:colOff>
      <xdr:row>110</xdr:row>
      <xdr:rowOff>38100</xdr:rowOff>
    </xdr:from>
    <xdr:to>
      <xdr:col>13</xdr:col>
      <xdr:colOff>428625</xdr:colOff>
      <xdr:row>116</xdr:row>
      <xdr:rowOff>123825</xdr:rowOff>
    </xdr:to>
    <xdr:sp>
      <xdr:nvSpPr>
        <xdr:cNvPr id="2" name="Rectangle 38"/>
        <xdr:cNvSpPr>
          <a:spLocks/>
        </xdr:cNvSpPr>
      </xdr:nvSpPr>
      <xdr:spPr>
        <a:xfrm>
          <a:off x="4629150" y="19040475"/>
          <a:ext cx="6210300" cy="1190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1" i="0" u="none" baseline="0">
              <a:solidFill>
                <a:srgbClr val="FF0000"/>
              </a:solidFill>
              <a:latin typeface="ＭＳ 明朝"/>
              <a:ea typeface="ＭＳ 明朝"/>
              <a:cs typeface="ＭＳ 明朝"/>
            </a:rPr>
            <a:t>29</a:t>
          </a:r>
          <a:r>
            <a:rPr lang="en-US" cap="none" sz="1600" b="1" i="0" u="none" baseline="0">
              <a:solidFill>
                <a:srgbClr val="FF0000"/>
              </a:solidFill>
              <a:latin typeface="ＭＳ 明朝"/>
              <a:ea typeface="ＭＳ 明朝"/>
              <a:cs typeface="ＭＳ 明朝"/>
            </a:rPr>
            <a:t>年度作成分から産業別就業者数は</a:t>
          </a:r>
          <a:r>
            <a:rPr lang="en-US" cap="none" sz="1600" b="1" i="0" u="none" baseline="0">
              <a:solidFill>
                <a:srgbClr val="FF0000"/>
              </a:solidFill>
              <a:latin typeface="ＭＳ 明朝"/>
              <a:ea typeface="ＭＳ 明朝"/>
              <a:cs typeface="ＭＳ 明朝"/>
            </a:rPr>
            <a:t>H27</a:t>
          </a:r>
          <a:r>
            <a:rPr lang="en-US" cap="none" sz="1600" b="1" i="0" u="none" baseline="0">
              <a:solidFill>
                <a:srgbClr val="FF0000"/>
              </a:solidFill>
              <a:latin typeface="ＭＳ 明朝"/>
              <a:ea typeface="ＭＳ 明朝"/>
              <a:cs typeface="ＭＳ 明朝"/>
            </a:rPr>
            <a:t>国調の数値を使用</a:t>
          </a:r>
          <a:r>
            <a:rPr lang="en-US" cap="none" sz="1600" b="1" i="0" u="none" baseline="0">
              <a:solidFill>
                <a:srgbClr val="FF0000"/>
              </a:solidFill>
              <a:latin typeface="ＭＳ 明朝"/>
              <a:ea typeface="ＭＳ 明朝"/>
              <a:cs typeface="ＭＳ 明朝"/>
            </a:rPr>
            <a:t>
</a:t>
          </a:r>
          <a:r>
            <a:rPr lang="en-US" cap="none" sz="1600" b="1" i="0" u="none" baseline="0">
              <a:solidFill>
                <a:srgbClr val="FF0000"/>
              </a:solidFill>
              <a:latin typeface="ＭＳ 明朝"/>
              <a:ea typeface="ＭＳ 明朝"/>
              <a:cs typeface="ＭＳ 明朝"/>
            </a:rPr>
            <a:t>28</a:t>
          </a:r>
          <a:r>
            <a:rPr lang="en-US" cap="none" sz="1600" b="1" i="0" u="none" baseline="0">
              <a:solidFill>
                <a:srgbClr val="FF0000"/>
              </a:solidFill>
              <a:latin typeface="ＭＳ 明朝"/>
              <a:ea typeface="ＭＳ 明朝"/>
              <a:cs typeface="ＭＳ 明朝"/>
            </a:rPr>
            <a:t>作成時点では</a:t>
          </a:r>
          <a:r>
            <a:rPr lang="en-US" cap="none" sz="1600" b="1" i="0" u="none" baseline="0">
              <a:solidFill>
                <a:srgbClr val="FF0000"/>
              </a:solidFill>
              <a:latin typeface="ＭＳ 明朝"/>
              <a:ea typeface="ＭＳ 明朝"/>
              <a:cs typeface="ＭＳ 明朝"/>
            </a:rPr>
            <a:t>27</a:t>
          </a:r>
          <a:r>
            <a:rPr lang="en-US" cap="none" sz="1600" b="1" i="0" u="none" baseline="0">
              <a:solidFill>
                <a:srgbClr val="FF0000"/>
              </a:solidFill>
              <a:latin typeface="ＭＳ 明朝"/>
              <a:ea typeface="ＭＳ 明朝"/>
              <a:cs typeface="ＭＳ 明朝"/>
            </a:rPr>
            <a:t>国調数値が出ていない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16</xdr:row>
      <xdr:rowOff>66675</xdr:rowOff>
    </xdr:from>
    <xdr:to>
      <xdr:col>10</xdr:col>
      <xdr:colOff>581025</xdr:colOff>
      <xdr:row>19</xdr:row>
      <xdr:rowOff>57150</xdr:rowOff>
    </xdr:to>
    <xdr:sp>
      <xdr:nvSpPr>
        <xdr:cNvPr id="1" name="AutoShape 1"/>
        <xdr:cNvSpPr>
          <a:spLocks/>
        </xdr:cNvSpPr>
      </xdr:nvSpPr>
      <xdr:spPr>
        <a:xfrm>
          <a:off x="7277100" y="4181475"/>
          <a:ext cx="0" cy="742950"/>
        </a:xfrm>
        <a:prstGeom prst="wedgeRectCallout">
          <a:avLst>
            <a:gd name="adj1" fmla="val 8162"/>
            <a:gd name="adj2" fmla="val 6025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5" b="0" i="0" u="none" baseline="0">
              <a:solidFill>
                <a:srgbClr val="000000"/>
              </a:solidFill>
            </a:rPr>
            <a:t>単純平均</a:t>
          </a:r>
          <a:r>
            <a:rPr lang="en-US" cap="none" sz="1205" b="0" i="0" u="none" baseline="0">
              <a:solidFill>
                <a:srgbClr val="000000"/>
              </a:solidFill>
            </a:rPr>
            <a:t>
</a:t>
          </a:r>
          <a:r>
            <a:rPr lang="en-US" cap="none" sz="1205" b="0" i="0" u="none" baseline="0">
              <a:solidFill>
                <a:srgbClr val="000000"/>
              </a:solidFill>
            </a:rPr>
            <a:t>（町村も同じ）</a:t>
          </a:r>
        </a:p>
      </xdr:txBody>
    </xdr:sp>
    <xdr:clientData/>
  </xdr:twoCellAnchor>
  <xdr:twoCellAnchor>
    <xdr:from>
      <xdr:col>0</xdr:col>
      <xdr:colOff>0</xdr:colOff>
      <xdr:row>19</xdr:row>
      <xdr:rowOff>104775</xdr:rowOff>
    </xdr:from>
    <xdr:to>
      <xdr:col>0</xdr:col>
      <xdr:colOff>523875</xdr:colOff>
      <xdr:row>21</xdr:row>
      <xdr:rowOff>28575</xdr:rowOff>
    </xdr:to>
    <xdr:sp>
      <xdr:nvSpPr>
        <xdr:cNvPr id="2" name="テキスト ボックス 2"/>
        <xdr:cNvSpPr txBox="1">
          <a:spLocks noChangeArrowheads="1"/>
        </xdr:cNvSpPr>
      </xdr:nvSpPr>
      <xdr:spPr>
        <a:xfrm>
          <a:off x="0" y="4972050"/>
          <a:ext cx="523875" cy="419100"/>
        </a:xfrm>
        <a:prstGeom prst="rect">
          <a:avLst/>
        </a:prstGeom>
        <a:solidFill>
          <a:srgbClr val="FFFFFF"/>
        </a:solidFill>
        <a:ln w="9525" cmpd="sng">
          <a:noFill/>
        </a:ln>
      </xdr:spPr>
      <xdr:txBody>
        <a:bodyPr vertOverflow="clip" wrap="square" anchor="ctr" vert="vert"/>
        <a:p>
          <a:pPr algn="ctr">
            <a:defRPr/>
          </a:pPr>
          <a:r>
            <a:rPr lang="en-US" cap="none" sz="1400" b="0" i="0" u="none" baseline="0">
              <a:solidFill>
                <a:srgbClr val="000000"/>
              </a:solidFill>
            </a:rPr>
            <a:t>14</a:t>
          </a:r>
        </a:p>
      </xdr:txBody>
    </xdr:sp>
    <xdr:clientData/>
  </xdr:twoCellAnchor>
  <xdr:twoCellAnchor>
    <xdr:from>
      <xdr:col>0</xdr:col>
      <xdr:colOff>0</xdr:colOff>
      <xdr:row>51</xdr:row>
      <xdr:rowOff>190500</xdr:rowOff>
    </xdr:from>
    <xdr:to>
      <xdr:col>0</xdr:col>
      <xdr:colOff>495300</xdr:colOff>
      <xdr:row>53</xdr:row>
      <xdr:rowOff>66675</xdr:rowOff>
    </xdr:to>
    <xdr:sp>
      <xdr:nvSpPr>
        <xdr:cNvPr id="3" name="テキスト ボックス 3"/>
        <xdr:cNvSpPr txBox="1">
          <a:spLocks noChangeArrowheads="1"/>
        </xdr:cNvSpPr>
      </xdr:nvSpPr>
      <xdr:spPr>
        <a:xfrm>
          <a:off x="0" y="13839825"/>
          <a:ext cx="495300" cy="428625"/>
        </a:xfrm>
        <a:prstGeom prst="rect">
          <a:avLst/>
        </a:prstGeom>
        <a:solidFill>
          <a:srgbClr val="FFFFFF"/>
        </a:solidFill>
        <a:ln w="9525" cmpd="sng">
          <a:noFill/>
        </a:ln>
      </xdr:spPr>
      <xdr:txBody>
        <a:bodyPr vertOverflow="clip" wrap="square" anchor="ctr" vert="vert"/>
        <a:p>
          <a:pPr algn="ctr">
            <a:defRPr/>
          </a:pPr>
          <a:r>
            <a:rPr lang="en-US" cap="none" sz="1400" b="0" i="0" u="none" baseline="0">
              <a:solidFill>
                <a:srgbClr val="000000"/>
              </a:solidFill>
            </a:rPr>
            <a:t>15</a:t>
          </a:r>
        </a:p>
      </xdr:txBody>
    </xdr:sp>
    <xdr:clientData/>
  </xdr:twoCellAnchor>
  <xdr:twoCellAnchor>
    <xdr:from>
      <xdr:col>9</xdr:col>
      <xdr:colOff>142875</xdr:colOff>
      <xdr:row>16</xdr:row>
      <xdr:rowOff>66675</xdr:rowOff>
    </xdr:from>
    <xdr:to>
      <xdr:col>10</xdr:col>
      <xdr:colOff>581025</xdr:colOff>
      <xdr:row>19</xdr:row>
      <xdr:rowOff>57150</xdr:rowOff>
    </xdr:to>
    <xdr:sp>
      <xdr:nvSpPr>
        <xdr:cNvPr id="4" name="AutoShape 1"/>
        <xdr:cNvSpPr>
          <a:spLocks/>
        </xdr:cNvSpPr>
      </xdr:nvSpPr>
      <xdr:spPr>
        <a:xfrm>
          <a:off x="7277100" y="4181475"/>
          <a:ext cx="0" cy="742950"/>
        </a:xfrm>
        <a:prstGeom prst="wedgeRectCallout">
          <a:avLst>
            <a:gd name="adj1" fmla="val 8162"/>
            <a:gd name="adj2" fmla="val 6025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5" b="0" i="0" u="none" baseline="0">
              <a:solidFill>
                <a:srgbClr val="000000"/>
              </a:solidFill>
            </a:rPr>
            <a:t>単純平均</a:t>
          </a:r>
          <a:r>
            <a:rPr lang="en-US" cap="none" sz="1205" b="0" i="0" u="none" baseline="0">
              <a:solidFill>
                <a:srgbClr val="000000"/>
              </a:solidFill>
            </a:rPr>
            <a:t>
</a:t>
          </a:r>
          <a:r>
            <a:rPr lang="en-US" cap="none" sz="1205" b="0" i="0" u="none" baseline="0">
              <a:solidFill>
                <a:srgbClr val="000000"/>
              </a:solidFill>
            </a:rPr>
            <a:t>（町村も同じ）</a:t>
          </a:r>
        </a:p>
      </xdr:txBody>
    </xdr:sp>
    <xdr:clientData/>
  </xdr:twoCellAnchor>
  <xdr:twoCellAnchor>
    <xdr:from>
      <xdr:col>0</xdr:col>
      <xdr:colOff>0</xdr:colOff>
      <xdr:row>19</xdr:row>
      <xdr:rowOff>104775</xdr:rowOff>
    </xdr:from>
    <xdr:to>
      <xdr:col>0</xdr:col>
      <xdr:colOff>523875</xdr:colOff>
      <xdr:row>21</xdr:row>
      <xdr:rowOff>28575</xdr:rowOff>
    </xdr:to>
    <xdr:sp>
      <xdr:nvSpPr>
        <xdr:cNvPr id="5" name="テキスト ボックス 5"/>
        <xdr:cNvSpPr txBox="1">
          <a:spLocks noChangeArrowheads="1"/>
        </xdr:cNvSpPr>
      </xdr:nvSpPr>
      <xdr:spPr>
        <a:xfrm>
          <a:off x="0" y="4972050"/>
          <a:ext cx="523875" cy="419100"/>
        </a:xfrm>
        <a:prstGeom prst="rect">
          <a:avLst/>
        </a:prstGeom>
        <a:solidFill>
          <a:srgbClr val="FFFFFF"/>
        </a:solidFill>
        <a:ln w="9525" cmpd="sng">
          <a:noFill/>
        </a:ln>
      </xdr:spPr>
      <xdr:txBody>
        <a:bodyPr vertOverflow="clip" wrap="square" anchor="ctr" vert="vert"/>
        <a:p>
          <a:pPr algn="ctr">
            <a:defRPr/>
          </a:pPr>
          <a:r>
            <a:rPr lang="en-US" cap="none" sz="1400" b="0" i="0" u="none" baseline="0">
              <a:solidFill>
                <a:srgbClr val="000000"/>
              </a:solidFill>
            </a:rPr>
            <a:t>14</a:t>
          </a:r>
        </a:p>
      </xdr:txBody>
    </xdr:sp>
    <xdr:clientData/>
  </xdr:twoCellAnchor>
  <xdr:twoCellAnchor>
    <xdr:from>
      <xdr:col>0</xdr:col>
      <xdr:colOff>0</xdr:colOff>
      <xdr:row>51</xdr:row>
      <xdr:rowOff>190500</xdr:rowOff>
    </xdr:from>
    <xdr:to>
      <xdr:col>0</xdr:col>
      <xdr:colOff>495300</xdr:colOff>
      <xdr:row>53</xdr:row>
      <xdr:rowOff>66675</xdr:rowOff>
    </xdr:to>
    <xdr:sp>
      <xdr:nvSpPr>
        <xdr:cNvPr id="6" name="テキスト ボックス 6"/>
        <xdr:cNvSpPr txBox="1">
          <a:spLocks noChangeArrowheads="1"/>
        </xdr:cNvSpPr>
      </xdr:nvSpPr>
      <xdr:spPr>
        <a:xfrm>
          <a:off x="0" y="13839825"/>
          <a:ext cx="495300" cy="428625"/>
        </a:xfrm>
        <a:prstGeom prst="rect">
          <a:avLst/>
        </a:prstGeom>
        <a:solidFill>
          <a:srgbClr val="FFFFFF"/>
        </a:solidFill>
        <a:ln w="9525" cmpd="sng">
          <a:noFill/>
        </a:ln>
      </xdr:spPr>
      <xdr:txBody>
        <a:bodyPr vertOverflow="clip" wrap="square" anchor="ctr" vert="vert"/>
        <a:p>
          <a:pPr algn="ctr">
            <a:defRPr/>
          </a:pPr>
          <a:r>
            <a:rPr lang="en-US" cap="none" sz="1400" b="0" i="0" u="none" baseline="0">
              <a:solidFill>
                <a:srgbClr val="000000"/>
              </a:solidFill>
            </a:rPr>
            <a:t>15</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0115015\&#27770;&#31639;&#32113;&#35336;&#38306;&#20418;\WINDOWS\&#65411;&#65438;&#65405;&#65400;&#65412;&#65391;&#65420;&#65439;\&#20869;&#23665;\&#65320;&#65297;&#65300;&#35336;&#25968;&#36039;&#26009;\&#35336;&#25968;&#36039;&#26009;\&#9320;&#34920;&#20107;&#26989;&#36027;&#35036;&#27491;&#12395;&#12424;&#12427;&#22522;&#36001;&#38656;&#35201;&#38989;&#31639;&#20837;&#20844;&#20661;&#360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df6\&#20316;&#26989;&#29992;\WINDOWS\&#65411;&#65438;&#65405;&#65400;&#65412;&#65391;&#65420;&#65439;\&#20869;&#23665;\&#65320;&#65297;&#65300;&#35336;&#25968;&#36039;&#26009;\&#35336;&#25968;&#36039;&#26009;\&#9320;&#34920;&#20107;&#26989;&#36027;&#35036;&#27491;&#12395;&#12424;&#12427;&#22522;&#36001;&#38656;&#35201;&#38989;&#31639;&#20837;&#20844;&#20661;&#360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９表（交付税ライン）"/>
      <sheetName val="９表 (2)（交付税ライン）"/>
      <sheetName val="清掃費（交付税ライン）"/>
      <sheetName val="H12・H13"/>
      <sheetName val="H13ﾊﾞｯｸﾃﾞｰﾀ"/>
    </sheetNames>
    <sheetDataSet>
      <sheetData sheetId="4">
        <row r="3">
          <cell r="C3" t="str">
            <v>事業費補正により基準財政需要額に算入された公債費合計</v>
          </cell>
          <cell r="D3" t="str">
            <v>補正予算債・公共事業等臨時特例債・合併特例債
</v>
          </cell>
        </row>
        <row r="4">
          <cell r="B4" t="str">
            <v>福島市</v>
          </cell>
          <cell r="C4">
            <v>5326681</v>
          </cell>
          <cell r="D4">
            <v>457468</v>
          </cell>
        </row>
        <row r="5">
          <cell r="B5" t="str">
            <v>会津若松市</v>
          </cell>
          <cell r="C5">
            <v>2432566</v>
          </cell>
          <cell r="D5">
            <v>166121</v>
          </cell>
        </row>
        <row r="6">
          <cell r="B6" t="str">
            <v>郡山市</v>
          </cell>
          <cell r="C6">
            <v>5965391</v>
          </cell>
          <cell r="D6">
            <v>720896</v>
          </cell>
        </row>
        <row r="7">
          <cell r="B7" t="str">
            <v>いわき市</v>
          </cell>
          <cell r="C7">
            <v>3385136</v>
          </cell>
          <cell r="D7">
            <v>585290</v>
          </cell>
        </row>
        <row r="8">
          <cell r="B8" t="str">
            <v>白河市</v>
          </cell>
          <cell r="C8">
            <v>1380862</v>
          </cell>
          <cell r="D8">
            <v>133521</v>
          </cell>
        </row>
        <row r="9">
          <cell r="B9" t="str">
            <v>原町市</v>
          </cell>
          <cell r="C9">
            <v>909156</v>
          </cell>
          <cell r="D9">
            <v>135849</v>
          </cell>
        </row>
        <row r="10">
          <cell r="B10" t="str">
            <v>須賀川市</v>
          </cell>
          <cell r="C10">
            <v>1355940</v>
          </cell>
          <cell r="D10">
            <v>132234</v>
          </cell>
        </row>
        <row r="11">
          <cell r="B11" t="str">
            <v>喜多方市</v>
          </cell>
          <cell r="C11">
            <v>491833</v>
          </cell>
          <cell r="D11">
            <v>33309</v>
          </cell>
        </row>
        <row r="12">
          <cell r="B12" t="str">
            <v>相馬市</v>
          </cell>
          <cell r="C12">
            <v>766203</v>
          </cell>
          <cell r="D12">
            <v>124661</v>
          </cell>
        </row>
        <row r="13">
          <cell r="B13" t="str">
            <v>二本松市</v>
          </cell>
          <cell r="C13">
            <v>733569</v>
          </cell>
          <cell r="D13">
            <v>34910</v>
          </cell>
        </row>
        <row r="14">
          <cell r="B14" t="str">
            <v>桑折町</v>
          </cell>
          <cell r="C14">
            <v>181759</v>
          </cell>
          <cell r="D14">
            <v>10672</v>
          </cell>
        </row>
        <row r="15">
          <cell r="B15" t="str">
            <v>伊達町</v>
          </cell>
          <cell r="C15">
            <v>203204</v>
          </cell>
          <cell r="D15">
            <v>3156</v>
          </cell>
        </row>
        <row r="16">
          <cell r="B16" t="str">
            <v>国見町</v>
          </cell>
          <cell r="C16">
            <v>398235</v>
          </cell>
          <cell r="D16">
            <v>7252</v>
          </cell>
        </row>
        <row r="17">
          <cell r="B17" t="str">
            <v>梁川町</v>
          </cell>
          <cell r="C17">
            <v>335952</v>
          </cell>
          <cell r="D17">
            <v>38668</v>
          </cell>
        </row>
        <row r="18">
          <cell r="B18" t="str">
            <v>保原町</v>
          </cell>
          <cell r="C18">
            <v>644433</v>
          </cell>
          <cell r="D18">
            <v>83008</v>
          </cell>
        </row>
        <row r="19">
          <cell r="B19" t="str">
            <v>霊山町</v>
          </cell>
          <cell r="C19">
            <v>186566</v>
          </cell>
          <cell r="D19">
            <v>12990</v>
          </cell>
        </row>
        <row r="20">
          <cell r="B20" t="str">
            <v>月舘町</v>
          </cell>
          <cell r="C20">
            <v>49244</v>
          </cell>
          <cell r="D20">
            <v>11433</v>
          </cell>
        </row>
        <row r="21">
          <cell r="B21" t="str">
            <v>川俣町</v>
          </cell>
          <cell r="C21">
            <v>387541</v>
          </cell>
          <cell r="D21">
            <v>47133</v>
          </cell>
        </row>
        <row r="22">
          <cell r="B22" t="str">
            <v>飯野町</v>
          </cell>
          <cell r="C22">
            <v>129058</v>
          </cell>
          <cell r="D22">
            <v>5678</v>
          </cell>
        </row>
        <row r="23">
          <cell r="B23" t="str">
            <v>安達町</v>
          </cell>
          <cell r="C23">
            <v>383299</v>
          </cell>
          <cell r="D23">
            <v>40750</v>
          </cell>
        </row>
        <row r="24">
          <cell r="B24" t="str">
            <v>大玉村</v>
          </cell>
          <cell r="C24">
            <v>143720</v>
          </cell>
          <cell r="D24">
            <v>11477</v>
          </cell>
        </row>
        <row r="25">
          <cell r="B25" t="str">
            <v>本宮町</v>
          </cell>
          <cell r="C25">
            <v>532473</v>
          </cell>
          <cell r="D25">
            <v>44073</v>
          </cell>
        </row>
        <row r="26">
          <cell r="B26" t="str">
            <v>白沢村</v>
          </cell>
          <cell r="C26">
            <v>278398</v>
          </cell>
          <cell r="D26">
            <v>31025</v>
          </cell>
        </row>
        <row r="27">
          <cell r="B27" t="str">
            <v>岩代町</v>
          </cell>
          <cell r="C27">
            <v>131709</v>
          </cell>
          <cell r="D27">
            <v>7473</v>
          </cell>
        </row>
        <row r="28">
          <cell r="B28" t="str">
            <v>東和町</v>
          </cell>
          <cell r="C28">
            <v>178196</v>
          </cell>
          <cell r="D28">
            <v>38967</v>
          </cell>
        </row>
        <row r="29">
          <cell r="B29" t="str">
            <v>長沼町</v>
          </cell>
          <cell r="C29">
            <v>118965</v>
          </cell>
          <cell r="D29">
            <v>8534</v>
          </cell>
        </row>
        <row r="30">
          <cell r="B30" t="str">
            <v>鏡石町</v>
          </cell>
          <cell r="C30">
            <v>327916</v>
          </cell>
          <cell r="D30">
            <v>26218</v>
          </cell>
        </row>
        <row r="31">
          <cell r="B31" t="str">
            <v>岩瀬村</v>
          </cell>
          <cell r="C31">
            <v>169852</v>
          </cell>
          <cell r="D31">
            <v>13130</v>
          </cell>
        </row>
        <row r="32">
          <cell r="B32" t="str">
            <v>天栄村</v>
          </cell>
          <cell r="C32">
            <v>182236</v>
          </cell>
          <cell r="D32">
            <v>33979</v>
          </cell>
        </row>
        <row r="33">
          <cell r="B33" t="str">
            <v>田島町</v>
          </cell>
          <cell r="C33">
            <v>238655</v>
          </cell>
          <cell r="D33">
            <v>35747</v>
          </cell>
        </row>
        <row r="34">
          <cell r="B34" t="str">
            <v>下郷町</v>
          </cell>
          <cell r="C34">
            <v>200579</v>
          </cell>
          <cell r="D34">
            <v>69213</v>
          </cell>
        </row>
        <row r="35">
          <cell r="B35" t="str">
            <v>舘岩村</v>
          </cell>
          <cell r="C35">
            <v>89139</v>
          </cell>
          <cell r="D35">
            <v>10622</v>
          </cell>
        </row>
        <row r="36">
          <cell r="B36" t="str">
            <v>檜枝岐村</v>
          </cell>
          <cell r="C36">
            <v>120008</v>
          </cell>
          <cell r="D36">
            <v>4479</v>
          </cell>
        </row>
        <row r="37">
          <cell r="B37" t="str">
            <v>伊南村</v>
          </cell>
          <cell r="C37">
            <v>82421</v>
          </cell>
          <cell r="D37">
            <v>17255</v>
          </cell>
        </row>
        <row r="38">
          <cell r="B38" t="str">
            <v>南郷村</v>
          </cell>
          <cell r="C38">
            <v>168001</v>
          </cell>
          <cell r="D38">
            <v>34519</v>
          </cell>
        </row>
        <row r="39">
          <cell r="B39" t="str">
            <v>只見町</v>
          </cell>
          <cell r="C39">
            <v>69281</v>
          </cell>
          <cell r="D39">
            <v>21902</v>
          </cell>
        </row>
        <row r="40">
          <cell r="B40" t="str">
            <v>北会津村</v>
          </cell>
          <cell r="C40">
            <v>157313</v>
          </cell>
          <cell r="D40">
            <v>7096</v>
          </cell>
        </row>
        <row r="41">
          <cell r="B41" t="str">
            <v>熱塩加納村</v>
          </cell>
          <cell r="C41">
            <v>104533</v>
          </cell>
          <cell r="D41">
            <v>10620</v>
          </cell>
        </row>
        <row r="42">
          <cell r="B42" t="str">
            <v>北塩原村</v>
          </cell>
          <cell r="C42">
            <v>391669</v>
          </cell>
          <cell r="D42">
            <v>33775</v>
          </cell>
        </row>
        <row r="43">
          <cell r="B43" t="str">
            <v>塩川町</v>
          </cell>
          <cell r="C43">
            <v>149018</v>
          </cell>
          <cell r="D43">
            <v>13973</v>
          </cell>
        </row>
        <row r="44">
          <cell r="B44" t="str">
            <v>山都町</v>
          </cell>
          <cell r="C44">
            <v>299027</v>
          </cell>
          <cell r="D44">
            <v>13445</v>
          </cell>
        </row>
        <row r="45">
          <cell r="B45" t="str">
            <v>西会津町</v>
          </cell>
          <cell r="C45">
            <v>270293</v>
          </cell>
          <cell r="D45">
            <v>134682</v>
          </cell>
        </row>
        <row r="46">
          <cell r="B46" t="str">
            <v>高郷村</v>
          </cell>
          <cell r="C46">
            <v>115503</v>
          </cell>
          <cell r="D46">
            <v>28160</v>
          </cell>
        </row>
        <row r="47">
          <cell r="B47" t="str">
            <v>磐梯町</v>
          </cell>
          <cell r="C47">
            <v>148087</v>
          </cell>
          <cell r="D47">
            <v>3823</v>
          </cell>
        </row>
        <row r="48">
          <cell r="B48" t="str">
            <v>猪苗代町</v>
          </cell>
          <cell r="C48">
            <v>390516</v>
          </cell>
          <cell r="D48">
            <v>86329</v>
          </cell>
        </row>
        <row r="49">
          <cell r="B49" t="str">
            <v>会津坂下町</v>
          </cell>
          <cell r="C49">
            <v>224402</v>
          </cell>
          <cell r="D49">
            <v>30900</v>
          </cell>
        </row>
        <row r="50">
          <cell r="B50" t="str">
            <v>湯川村</v>
          </cell>
          <cell r="C50">
            <v>98549</v>
          </cell>
          <cell r="D50">
            <v>1779</v>
          </cell>
        </row>
        <row r="51">
          <cell r="B51" t="str">
            <v>柳津町</v>
          </cell>
          <cell r="C51">
            <v>134092</v>
          </cell>
          <cell r="D51">
            <v>39004</v>
          </cell>
        </row>
        <row r="52">
          <cell r="B52" t="str">
            <v>河東町</v>
          </cell>
          <cell r="C52">
            <v>186036</v>
          </cell>
          <cell r="D52">
            <v>68</v>
          </cell>
        </row>
        <row r="53">
          <cell r="B53" t="str">
            <v>会津高田町</v>
          </cell>
          <cell r="C53">
            <v>195259</v>
          </cell>
          <cell r="D53">
            <v>24631</v>
          </cell>
        </row>
        <row r="54">
          <cell r="B54" t="str">
            <v>会津本郷町</v>
          </cell>
          <cell r="C54">
            <v>90822</v>
          </cell>
          <cell r="D54">
            <v>3587</v>
          </cell>
        </row>
        <row r="55">
          <cell r="B55" t="str">
            <v>新鶴村</v>
          </cell>
          <cell r="C55">
            <v>95339</v>
          </cell>
          <cell r="D55">
            <v>11796</v>
          </cell>
        </row>
        <row r="56">
          <cell r="B56" t="str">
            <v>三島町</v>
          </cell>
          <cell r="C56">
            <v>20407</v>
          </cell>
          <cell r="D56">
            <v>6338</v>
          </cell>
        </row>
        <row r="57">
          <cell r="B57" t="str">
            <v>金山町</v>
          </cell>
          <cell r="C57">
            <v>60878</v>
          </cell>
          <cell r="D57">
            <v>18876</v>
          </cell>
        </row>
        <row r="58">
          <cell r="B58" t="str">
            <v>昭和村</v>
          </cell>
          <cell r="C58">
            <v>28701</v>
          </cell>
          <cell r="D58">
            <v>1738</v>
          </cell>
        </row>
        <row r="59">
          <cell r="B59" t="str">
            <v>西郷村</v>
          </cell>
          <cell r="C59">
            <v>402577</v>
          </cell>
          <cell r="D59">
            <v>22831</v>
          </cell>
        </row>
        <row r="60">
          <cell r="B60" t="str">
            <v>表郷村</v>
          </cell>
          <cell r="C60">
            <v>222287</v>
          </cell>
          <cell r="D60">
            <v>10084</v>
          </cell>
        </row>
        <row r="61">
          <cell r="B61" t="str">
            <v>東村</v>
          </cell>
          <cell r="C61">
            <v>309102</v>
          </cell>
          <cell r="D61">
            <v>22180</v>
          </cell>
        </row>
        <row r="62">
          <cell r="B62" t="str">
            <v>泉崎村</v>
          </cell>
          <cell r="C62">
            <v>184468</v>
          </cell>
          <cell r="D62">
            <v>20649</v>
          </cell>
        </row>
        <row r="63">
          <cell r="B63" t="str">
            <v>中島村</v>
          </cell>
          <cell r="C63">
            <v>225096</v>
          </cell>
          <cell r="D63">
            <v>11229</v>
          </cell>
        </row>
        <row r="64">
          <cell r="B64" t="str">
            <v>矢吹町</v>
          </cell>
          <cell r="C64">
            <v>584594</v>
          </cell>
          <cell r="D64">
            <v>26728</v>
          </cell>
        </row>
        <row r="65">
          <cell r="B65" t="str">
            <v>大信村</v>
          </cell>
          <cell r="C65">
            <v>115241</v>
          </cell>
          <cell r="D65">
            <v>14851</v>
          </cell>
        </row>
        <row r="66">
          <cell r="B66" t="str">
            <v>棚倉町</v>
          </cell>
          <cell r="C66">
            <v>478930</v>
          </cell>
          <cell r="D66">
            <v>26367</v>
          </cell>
        </row>
        <row r="67">
          <cell r="B67" t="str">
            <v>矢祭町</v>
          </cell>
          <cell r="C67">
            <v>187894</v>
          </cell>
          <cell r="D67">
            <v>30265</v>
          </cell>
        </row>
        <row r="68">
          <cell r="B68" t="str">
            <v>塙町</v>
          </cell>
          <cell r="C68">
            <v>256328</v>
          </cell>
          <cell r="D68">
            <v>29293</v>
          </cell>
        </row>
        <row r="69">
          <cell r="B69" t="str">
            <v>鮫川村</v>
          </cell>
          <cell r="C69">
            <v>49641</v>
          </cell>
          <cell r="D69">
            <v>30395</v>
          </cell>
        </row>
        <row r="70">
          <cell r="B70" t="str">
            <v>石川町</v>
          </cell>
          <cell r="C70">
            <v>474167</v>
          </cell>
          <cell r="D70">
            <v>60557</v>
          </cell>
        </row>
        <row r="71">
          <cell r="B71" t="str">
            <v>玉川村</v>
          </cell>
          <cell r="C71">
            <v>104581</v>
          </cell>
          <cell r="D71">
            <v>22339</v>
          </cell>
        </row>
        <row r="72">
          <cell r="B72" t="str">
            <v>平田村</v>
          </cell>
          <cell r="C72">
            <v>218577</v>
          </cell>
          <cell r="D72">
            <v>17526</v>
          </cell>
        </row>
        <row r="73">
          <cell r="B73" t="str">
            <v>浅川町</v>
          </cell>
          <cell r="C73">
            <v>163141</v>
          </cell>
          <cell r="D73">
            <v>20468</v>
          </cell>
        </row>
        <row r="74">
          <cell r="B74" t="str">
            <v>古殿町</v>
          </cell>
          <cell r="C74">
            <v>83635</v>
          </cell>
          <cell r="D74">
            <v>26570</v>
          </cell>
        </row>
        <row r="75">
          <cell r="B75" t="str">
            <v>三春町</v>
          </cell>
          <cell r="C75">
            <v>474049</v>
          </cell>
          <cell r="D75">
            <v>35342</v>
          </cell>
        </row>
        <row r="76">
          <cell r="B76" t="str">
            <v>小野町</v>
          </cell>
          <cell r="C76">
            <v>272037</v>
          </cell>
          <cell r="D76">
            <v>20183</v>
          </cell>
        </row>
        <row r="77">
          <cell r="B77" t="str">
            <v>滝根町</v>
          </cell>
          <cell r="C77">
            <v>287528</v>
          </cell>
          <cell r="D77">
            <v>6974</v>
          </cell>
        </row>
        <row r="78">
          <cell r="B78" t="str">
            <v>大越町</v>
          </cell>
          <cell r="C78">
            <v>85257</v>
          </cell>
          <cell r="D78">
            <v>14300</v>
          </cell>
        </row>
        <row r="79">
          <cell r="B79" t="str">
            <v>都路村</v>
          </cell>
          <cell r="C79">
            <v>58236</v>
          </cell>
          <cell r="D79">
            <v>7652</v>
          </cell>
        </row>
        <row r="80">
          <cell r="B80" t="str">
            <v>常葉町</v>
          </cell>
          <cell r="C80">
            <v>105530</v>
          </cell>
          <cell r="D80">
            <v>20737</v>
          </cell>
        </row>
        <row r="81">
          <cell r="B81" t="str">
            <v>船引町</v>
          </cell>
          <cell r="C81">
            <v>492517</v>
          </cell>
          <cell r="D81">
            <v>63651</v>
          </cell>
        </row>
        <row r="82">
          <cell r="B82" t="str">
            <v>広野町</v>
          </cell>
          <cell r="C82">
            <v>114308</v>
          </cell>
          <cell r="D82">
            <v>7363</v>
          </cell>
        </row>
        <row r="83">
          <cell r="B83" t="str">
            <v>楢葉町</v>
          </cell>
          <cell r="C83">
            <v>157950</v>
          </cell>
          <cell r="D83">
            <v>17392</v>
          </cell>
        </row>
        <row r="84">
          <cell r="B84" t="str">
            <v>富岡町</v>
          </cell>
          <cell r="C84">
            <v>423242</v>
          </cell>
          <cell r="D84">
            <v>31079</v>
          </cell>
        </row>
        <row r="85">
          <cell r="B85" t="str">
            <v>川内村</v>
          </cell>
          <cell r="C85">
            <v>105507</v>
          </cell>
          <cell r="D85">
            <v>2550</v>
          </cell>
        </row>
        <row r="86">
          <cell r="B86" t="str">
            <v>大熊町</v>
          </cell>
          <cell r="C86">
            <v>35447</v>
          </cell>
          <cell r="D86">
            <v>2689</v>
          </cell>
        </row>
        <row r="87">
          <cell r="B87" t="str">
            <v>双葉町</v>
          </cell>
          <cell r="C87">
            <v>310862</v>
          </cell>
          <cell r="D87">
            <v>18130</v>
          </cell>
        </row>
        <row r="88">
          <cell r="B88" t="str">
            <v>浪江町</v>
          </cell>
          <cell r="C88">
            <v>482692</v>
          </cell>
          <cell r="D88">
            <v>27396</v>
          </cell>
        </row>
        <row r="89">
          <cell r="B89" t="str">
            <v>葛尾村</v>
          </cell>
          <cell r="C89">
            <v>28270</v>
          </cell>
          <cell r="D89">
            <v>6566</v>
          </cell>
        </row>
        <row r="90">
          <cell r="B90" t="str">
            <v>新地町</v>
          </cell>
          <cell r="C90">
            <v>114241</v>
          </cell>
          <cell r="D90">
            <v>31985</v>
          </cell>
        </row>
        <row r="91">
          <cell r="B91" t="str">
            <v>鹿島町</v>
          </cell>
          <cell r="C91">
            <v>176626</v>
          </cell>
          <cell r="D91">
            <v>62100</v>
          </cell>
        </row>
        <row r="92">
          <cell r="B92" t="str">
            <v>小高町</v>
          </cell>
          <cell r="C92">
            <v>195534</v>
          </cell>
          <cell r="D92">
            <v>27391</v>
          </cell>
        </row>
        <row r="93">
          <cell r="B93" t="str">
            <v>飯館村</v>
          </cell>
          <cell r="C93">
            <v>115011</v>
          </cell>
          <cell r="D93">
            <v>44327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９表（交付税ライン）"/>
      <sheetName val="９表 (2)（交付税ライン）"/>
      <sheetName val="清掃費（交付税ライン）"/>
      <sheetName val="H12・H13"/>
      <sheetName val="H13ﾊﾞｯｸﾃﾞｰﾀ"/>
    </sheetNames>
    <sheetDataSet>
      <sheetData sheetId="4">
        <row r="3">
          <cell r="C3" t="str">
            <v>事業費補正により基準財政需要額に算入された公債費合計</v>
          </cell>
          <cell r="D3" t="str">
            <v>補正予算債・公共事業等臨時特例債・合併特例債
</v>
          </cell>
        </row>
        <row r="4">
          <cell r="B4" t="str">
            <v>福島市</v>
          </cell>
          <cell r="C4">
            <v>5326681</v>
          </cell>
          <cell r="D4">
            <v>457468</v>
          </cell>
        </row>
        <row r="5">
          <cell r="B5" t="str">
            <v>会津若松市</v>
          </cell>
          <cell r="C5">
            <v>2432566</v>
          </cell>
          <cell r="D5">
            <v>166121</v>
          </cell>
        </row>
        <row r="6">
          <cell r="B6" t="str">
            <v>郡山市</v>
          </cell>
          <cell r="C6">
            <v>5965391</v>
          </cell>
          <cell r="D6">
            <v>720896</v>
          </cell>
        </row>
        <row r="7">
          <cell r="B7" t="str">
            <v>いわき市</v>
          </cell>
          <cell r="C7">
            <v>3385136</v>
          </cell>
          <cell r="D7">
            <v>585290</v>
          </cell>
        </row>
        <row r="8">
          <cell r="B8" t="str">
            <v>白河市</v>
          </cell>
          <cell r="C8">
            <v>1380862</v>
          </cell>
          <cell r="D8">
            <v>133521</v>
          </cell>
        </row>
        <row r="9">
          <cell r="B9" t="str">
            <v>原町市</v>
          </cell>
          <cell r="C9">
            <v>909156</v>
          </cell>
          <cell r="D9">
            <v>135849</v>
          </cell>
        </row>
        <row r="10">
          <cell r="B10" t="str">
            <v>須賀川市</v>
          </cell>
          <cell r="C10">
            <v>1355940</v>
          </cell>
          <cell r="D10">
            <v>132234</v>
          </cell>
        </row>
        <row r="11">
          <cell r="B11" t="str">
            <v>喜多方市</v>
          </cell>
          <cell r="C11">
            <v>491833</v>
          </cell>
          <cell r="D11">
            <v>33309</v>
          </cell>
        </row>
        <row r="12">
          <cell r="B12" t="str">
            <v>相馬市</v>
          </cell>
          <cell r="C12">
            <v>766203</v>
          </cell>
          <cell r="D12">
            <v>124661</v>
          </cell>
        </row>
        <row r="13">
          <cell r="B13" t="str">
            <v>二本松市</v>
          </cell>
          <cell r="C13">
            <v>733569</v>
          </cell>
          <cell r="D13">
            <v>34910</v>
          </cell>
        </row>
        <row r="14">
          <cell r="B14" t="str">
            <v>桑折町</v>
          </cell>
          <cell r="C14">
            <v>181759</v>
          </cell>
          <cell r="D14">
            <v>10672</v>
          </cell>
        </row>
        <row r="15">
          <cell r="B15" t="str">
            <v>伊達町</v>
          </cell>
          <cell r="C15">
            <v>203204</v>
          </cell>
          <cell r="D15">
            <v>3156</v>
          </cell>
        </row>
        <row r="16">
          <cell r="B16" t="str">
            <v>国見町</v>
          </cell>
          <cell r="C16">
            <v>398235</v>
          </cell>
          <cell r="D16">
            <v>7252</v>
          </cell>
        </row>
        <row r="17">
          <cell r="B17" t="str">
            <v>梁川町</v>
          </cell>
          <cell r="C17">
            <v>335952</v>
          </cell>
          <cell r="D17">
            <v>38668</v>
          </cell>
        </row>
        <row r="18">
          <cell r="B18" t="str">
            <v>保原町</v>
          </cell>
          <cell r="C18">
            <v>644433</v>
          </cell>
          <cell r="D18">
            <v>83008</v>
          </cell>
        </row>
        <row r="19">
          <cell r="B19" t="str">
            <v>霊山町</v>
          </cell>
          <cell r="C19">
            <v>186566</v>
          </cell>
          <cell r="D19">
            <v>12990</v>
          </cell>
        </row>
        <row r="20">
          <cell r="B20" t="str">
            <v>月舘町</v>
          </cell>
          <cell r="C20">
            <v>49244</v>
          </cell>
          <cell r="D20">
            <v>11433</v>
          </cell>
        </row>
        <row r="21">
          <cell r="B21" t="str">
            <v>川俣町</v>
          </cell>
          <cell r="C21">
            <v>387541</v>
          </cell>
          <cell r="D21">
            <v>47133</v>
          </cell>
        </row>
        <row r="22">
          <cell r="B22" t="str">
            <v>飯野町</v>
          </cell>
          <cell r="C22">
            <v>129058</v>
          </cell>
          <cell r="D22">
            <v>5678</v>
          </cell>
        </row>
        <row r="23">
          <cell r="B23" t="str">
            <v>安達町</v>
          </cell>
          <cell r="C23">
            <v>383299</v>
          </cell>
          <cell r="D23">
            <v>40750</v>
          </cell>
        </row>
        <row r="24">
          <cell r="B24" t="str">
            <v>大玉村</v>
          </cell>
          <cell r="C24">
            <v>143720</v>
          </cell>
          <cell r="D24">
            <v>11477</v>
          </cell>
        </row>
        <row r="25">
          <cell r="B25" t="str">
            <v>本宮町</v>
          </cell>
          <cell r="C25">
            <v>532473</v>
          </cell>
          <cell r="D25">
            <v>44073</v>
          </cell>
        </row>
        <row r="26">
          <cell r="B26" t="str">
            <v>白沢村</v>
          </cell>
          <cell r="C26">
            <v>278398</v>
          </cell>
          <cell r="D26">
            <v>31025</v>
          </cell>
        </row>
        <row r="27">
          <cell r="B27" t="str">
            <v>岩代町</v>
          </cell>
          <cell r="C27">
            <v>131709</v>
          </cell>
          <cell r="D27">
            <v>7473</v>
          </cell>
        </row>
        <row r="28">
          <cell r="B28" t="str">
            <v>東和町</v>
          </cell>
          <cell r="C28">
            <v>178196</v>
          </cell>
          <cell r="D28">
            <v>38967</v>
          </cell>
        </row>
        <row r="29">
          <cell r="B29" t="str">
            <v>長沼町</v>
          </cell>
          <cell r="C29">
            <v>118965</v>
          </cell>
          <cell r="D29">
            <v>8534</v>
          </cell>
        </row>
        <row r="30">
          <cell r="B30" t="str">
            <v>鏡石町</v>
          </cell>
          <cell r="C30">
            <v>327916</v>
          </cell>
          <cell r="D30">
            <v>26218</v>
          </cell>
        </row>
        <row r="31">
          <cell r="B31" t="str">
            <v>岩瀬村</v>
          </cell>
          <cell r="C31">
            <v>169852</v>
          </cell>
          <cell r="D31">
            <v>13130</v>
          </cell>
        </row>
        <row r="32">
          <cell r="B32" t="str">
            <v>天栄村</v>
          </cell>
          <cell r="C32">
            <v>182236</v>
          </cell>
          <cell r="D32">
            <v>33979</v>
          </cell>
        </row>
        <row r="33">
          <cell r="B33" t="str">
            <v>田島町</v>
          </cell>
          <cell r="C33">
            <v>238655</v>
          </cell>
          <cell r="D33">
            <v>35747</v>
          </cell>
        </row>
        <row r="34">
          <cell r="B34" t="str">
            <v>下郷町</v>
          </cell>
          <cell r="C34">
            <v>200579</v>
          </cell>
          <cell r="D34">
            <v>69213</v>
          </cell>
        </row>
        <row r="35">
          <cell r="B35" t="str">
            <v>舘岩村</v>
          </cell>
          <cell r="C35">
            <v>89139</v>
          </cell>
          <cell r="D35">
            <v>10622</v>
          </cell>
        </row>
        <row r="36">
          <cell r="B36" t="str">
            <v>檜枝岐村</v>
          </cell>
          <cell r="C36">
            <v>120008</v>
          </cell>
          <cell r="D36">
            <v>4479</v>
          </cell>
        </row>
        <row r="37">
          <cell r="B37" t="str">
            <v>伊南村</v>
          </cell>
          <cell r="C37">
            <v>82421</v>
          </cell>
          <cell r="D37">
            <v>17255</v>
          </cell>
        </row>
        <row r="38">
          <cell r="B38" t="str">
            <v>南郷村</v>
          </cell>
          <cell r="C38">
            <v>168001</v>
          </cell>
          <cell r="D38">
            <v>34519</v>
          </cell>
        </row>
        <row r="39">
          <cell r="B39" t="str">
            <v>只見町</v>
          </cell>
          <cell r="C39">
            <v>69281</v>
          </cell>
          <cell r="D39">
            <v>21902</v>
          </cell>
        </row>
        <row r="40">
          <cell r="B40" t="str">
            <v>北会津村</v>
          </cell>
          <cell r="C40">
            <v>157313</v>
          </cell>
          <cell r="D40">
            <v>7096</v>
          </cell>
        </row>
        <row r="41">
          <cell r="B41" t="str">
            <v>熱塩加納村</v>
          </cell>
          <cell r="C41">
            <v>104533</v>
          </cell>
          <cell r="D41">
            <v>10620</v>
          </cell>
        </row>
        <row r="42">
          <cell r="B42" t="str">
            <v>北塩原村</v>
          </cell>
          <cell r="C42">
            <v>391669</v>
          </cell>
          <cell r="D42">
            <v>33775</v>
          </cell>
        </row>
        <row r="43">
          <cell r="B43" t="str">
            <v>塩川町</v>
          </cell>
          <cell r="C43">
            <v>149018</v>
          </cell>
          <cell r="D43">
            <v>13973</v>
          </cell>
        </row>
        <row r="44">
          <cell r="B44" t="str">
            <v>山都町</v>
          </cell>
          <cell r="C44">
            <v>299027</v>
          </cell>
          <cell r="D44">
            <v>13445</v>
          </cell>
        </row>
        <row r="45">
          <cell r="B45" t="str">
            <v>西会津町</v>
          </cell>
          <cell r="C45">
            <v>270293</v>
          </cell>
          <cell r="D45">
            <v>134682</v>
          </cell>
        </row>
        <row r="46">
          <cell r="B46" t="str">
            <v>高郷村</v>
          </cell>
          <cell r="C46">
            <v>115503</v>
          </cell>
          <cell r="D46">
            <v>28160</v>
          </cell>
        </row>
        <row r="47">
          <cell r="B47" t="str">
            <v>磐梯町</v>
          </cell>
          <cell r="C47">
            <v>148087</v>
          </cell>
          <cell r="D47">
            <v>3823</v>
          </cell>
        </row>
        <row r="48">
          <cell r="B48" t="str">
            <v>猪苗代町</v>
          </cell>
          <cell r="C48">
            <v>390516</v>
          </cell>
          <cell r="D48">
            <v>86329</v>
          </cell>
        </row>
        <row r="49">
          <cell r="B49" t="str">
            <v>会津坂下町</v>
          </cell>
          <cell r="C49">
            <v>224402</v>
          </cell>
          <cell r="D49">
            <v>30900</v>
          </cell>
        </row>
        <row r="50">
          <cell r="B50" t="str">
            <v>湯川村</v>
          </cell>
          <cell r="C50">
            <v>98549</v>
          </cell>
          <cell r="D50">
            <v>1779</v>
          </cell>
        </row>
        <row r="51">
          <cell r="B51" t="str">
            <v>柳津町</v>
          </cell>
          <cell r="C51">
            <v>134092</v>
          </cell>
          <cell r="D51">
            <v>39004</v>
          </cell>
        </row>
        <row r="52">
          <cell r="B52" t="str">
            <v>河東町</v>
          </cell>
          <cell r="C52">
            <v>186036</v>
          </cell>
          <cell r="D52">
            <v>68</v>
          </cell>
        </row>
        <row r="53">
          <cell r="B53" t="str">
            <v>会津高田町</v>
          </cell>
          <cell r="C53">
            <v>195259</v>
          </cell>
          <cell r="D53">
            <v>24631</v>
          </cell>
        </row>
        <row r="54">
          <cell r="B54" t="str">
            <v>会津本郷町</v>
          </cell>
          <cell r="C54">
            <v>90822</v>
          </cell>
          <cell r="D54">
            <v>3587</v>
          </cell>
        </row>
        <row r="55">
          <cell r="B55" t="str">
            <v>新鶴村</v>
          </cell>
          <cell r="C55">
            <v>95339</v>
          </cell>
          <cell r="D55">
            <v>11796</v>
          </cell>
        </row>
        <row r="56">
          <cell r="B56" t="str">
            <v>三島町</v>
          </cell>
          <cell r="C56">
            <v>20407</v>
          </cell>
          <cell r="D56">
            <v>6338</v>
          </cell>
        </row>
        <row r="57">
          <cell r="B57" t="str">
            <v>金山町</v>
          </cell>
          <cell r="C57">
            <v>60878</v>
          </cell>
          <cell r="D57">
            <v>18876</v>
          </cell>
        </row>
        <row r="58">
          <cell r="B58" t="str">
            <v>昭和村</v>
          </cell>
          <cell r="C58">
            <v>28701</v>
          </cell>
          <cell r="D58">
            <v>1738</v>
          </cell>
        </row>
        <row r="59">
          <cell r="B59" t="str">
            <v>西郷村</v>
          </cell>
          <cell r="C59">
            <v>402577</v>
          </cell>
          <cell r="D59">
            <v>22831</v>
          </cell>
        </row>
        <row r="60">
          <cell r="B60" t="str">
            <v>表郷村</v>
          </cell>
          <cell r="C60">
            <v>222287</v>
          </cell>
          <cell r="D60">
            <v>10084</v>
          </cell>
        </row>
        <row r="61">
          <cell r="B61" t="str">
            <v>東村</v>
          </cell>
          <cell r="C61">
            <v>309102</v>
          </cell>
          <cell r="D61">
            <v>22180</v>
          </cell>
        </row>
        <row r="62">
          <cell r="B62" t="str">
            <v>泉崎村</v>
          </cell>
          <cell r="C62">
            <v>184468</v>
          </cell>
          <cell r="D62">
            <v>20649</v>
          </cell>
        </row>
        <row r="63">
          <cell r="B63" t="str">
            <v>中島村</v>
          </cell>
          <cell r="C63">
            <v>225096</v>
          </cell>
          <cell r="D63">
            <v>11229</v>
          </cell>
        </row>
        <row r="64">
          <cell r="B64" t="str">
            <v>矢吹町</v>
          </cell>
          <cell r="C64">
            <v>584594</v>
          </cell>
          <cell r="D64">
            <v>26728</v>
          </cell>
        </row>
        <row r="65">
          <cell r="B65" t="str">
            <v>大信村</v>
          </cell>
          <cell r="C65">
            <v>115241</v>
          </cell>
          <cell r="D65">
            <v>14851</v>
          </cell>
        </row>
        <row r="66">
          <cell r="B66" t="str">
            <v>棚倉町</v>
          </cell>
          <cell r="C66">
            <v>478930</v>
          </cell>
          <cell r="D66">
            <v>26367</v>
          </cell>
        </row>
        <row r="67">
          <cell r="B67" t="str">
            <v>矢祭町</v>
          </cell>
          <cell r="C67">
            <v>187894</v>
          </cell>
          <cell r="D67">
            <v>30265</v>
          </cell>
        </row>
        <row r="68">
          <cell r="B68" t="str">
            <v>塙町</v>
          </cell>
          <cell r="C68">
            <v>256328</v>
          </cell>
          <cell r="D68">
            <v>29293</v>
          </cell>
        </row>
        <row r="69">
          <cell r="B69" t="str">
            <v>鮫川村</v>
          </cell>
          <cell r="C69">
            <v>49641</v>
          </cell>
          <cell r="D69">
            <v>30395</v>
          </cell>
        </row>
        <row r="70">
          <cell r="B70" t="str">
            <v>石川町</v>
          </cell>
          <cell r="C70">
            <v>474167</v>
          </cell>
          <cell r="D70">
            <v>60557</v>
          </cell>
        </row>
        <row r="71">
          <cell r="B71" t="str">
            <v>玉川村</v>
          </cell>
          <cell r="C71">
            <v>104581</v>
          </cell>
          <cell r="D71">
            <v>22339</v>
          </cell>
        </row>
        <row r="72">
          <cell r="B72" t="str">
            <v>平田村</v>
          </cell>
          <cell r="C72">
            <v>218577</v>
          </cell>
          <cell r="D72">
            <v>17526</v>
          </cell>
        </row>
        <row r="73">
          <cell r="B73" t="str">
            <v>浅川町</v>
          </cell>
          <cell r="C73">
            <v>163141</v>
          </cell>
          <cell r="D73">
            <v>20468</v>
          </cell>
        </row>
        <row r="74">
          <cell r="B74" t="str">
            <v>古殿町</v>
          </cell>
          <cell r="C74">
            <v>83635</v>
          </cell>
          <cell r="D74">
            <v>26570</v>
          </cell>
        </row>
        <row r="75">
          <cell r="B75" t="str">
            <v>三春町</v>
          </cell>
          <cell r="C75">
            <v>474049</v>
          </cell>
          <cell r="D75">
            <v>35342</v>
          </cell>
        </row>
        <row r="76">
          <cell r="B76" t="str">
            <v>小野町</v>
          </cell>
          <cell r="C76">
            <v>272037</v>
          </cell>
          <cell r="D76">
            <v>20183</v>
          </cell>
        </row>
        <row r="77">
          <cell r="B77" t="str">
            <v>滝根町</v>
          </cell>
          <cell r="C77">
            <v>287528</v>
          </cell>
          <cell r="D77">
            <v>6974</v>
          </cell>
        </row>
        <row r="78">
          <cell r="B78" t="str">
            <v>大越町</v>
          </cell>
          <cell r="C78">
            <v>85257</v>
          </cell>
          <cell r="D78">
            <v>14300</v>
          </cell>
        </row>
        <row r="79">
          <cell r="B79" t="str">
            <v>都路村</v>
          </cell>
          <cell r="C79">
            <v>58236</v>
          </cell>
          <cell r="D79">
            <v>7652</v>
          </cell>
        </row>
        <row r="80">
          <cell r="B80" t="str">
            <v>常葉町</v>
          </cell>
          <cell r="C80">
            <v>105530</v>
          </cell>
          <cell r="D80">
            <v>20737</v>
          </cell>
        </row>
        <row r="81">
          <cell r="B81" t="str">
            <v>船引町</v>
          </cell>
          <cell r="C81">
            <v>492517</v>
          </cell>
          <cell r="D81">
            <v>63651</v>
          </cell>
        </row>
        <row r="82">
          <cell r="B82" t="str">
            <v>広野町</v>
          </cell>
          <cell r="C82">
            <v>114308</v>
          </cell>
          <cell r="D82">
            <v>7363</v>
          </cell>
        </row>
        <row r="83">
          <cell r="B83" t="str">
            <v>楢葉町</v>
          </cell>
          <cell r="C83">
            <v>157950</v>
          </cell>
          <cell r="D83">
            <v>17392</v>
          </cell>
        </row>
        <row r="84">
          <cell r="B84" t="str">
            <v>富岡町</v>
          </cell>
          <cell r="C84">
            <v>423242</v>
          </cell>
          <cell r="D84">
            <v>31079</v>
          </cell>
        </row>
        <row r="85">
          <cell r="B85" t="str">
            <v>川内村</v>
          </cell>
          <cell r="C85">
            <v>105507</v>
          </cell>
          <cell r="D85">
            <v>2550</v>
          </cell>
        </row>
        <row r="86">
          <cell r="B86" t="str">
            <v>大熊町</v>
          </cell>
          <cell r="C86">
            <v>35447</v>
          </cell>
          <cell r="D86">
            <v>2689</v>
          </cell>
        </row>
        <row r="87">
          <cell r="B87" t="str">
            <v>双葉町</v>
          </cell>
          <cell r="C87">
            <v>310862</v>
          </cell>
          <cell r="D87">
            <v>18130</v>
          </cell>
        </row>
        <row r="88">
          <cell r="B88" t="str">
            <v>浪江町</v>
          </cell>
          <cell r="C88">
            <v>482692</v>
          </cell>
          <cell r="D88">
            <v>27396</v>
          </cell>
        </row>
        <row r="89">
          <cell r="B89" t="str">
            <v>葛尾村</v>
          </cell>
          <cell r="C89">
            <v>28270</v>
          </cell>
          <cell r="D89">
            <v>6566</v>
          </cell>
        </row>
        <row r="90">
          <cell r="B90" t="str">
            <v>新地町</v>
          </cell>
          <cell r="C90">
            <v>114241</v>
          </cell>
          <cell r="D90">
            <v>31985</v>
          </cell>
        </row>
        <row r="91">
          <cell r="B91" t="str">
            <v>鹿島町</v>
          </cell>
          <cell r="C91">
            <v>176626</v>
          </cell>
          <cell r="D91">
            <v>62100</v>
          </cell>
        </row>
        <row r="92">
          <cell r="B92" t="str">
            <v>小高町</v>
          </cell>
          <cell r="C92">
            <v>195534</v>
          </cell>
          <cell r="D92">
            <v>27391</v>
          </cell>
        </row>
        <row r="93">
          <cell r="B93" t="str">
            <v>飯館村</v>
          </cell>
          <cell r="C93">
            <v>115011</v>
          </cell>
          <cell r="D93">
            <v>44327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Z72"/>
  <sheetViews>
    <sheetView tabSelected="1" view="pageBreakPreview" zoomScale="115" zoomScaleSheetLayoutView="115" workbookViewId="0" topLeftCell="A58">
      <selection activeCell="P69" sqref="P69"/>
    </sheetView>
  </sheetViews>
  <sheetFormatPr defaultColWidth="8.796875" defaultRowHeight="15"/>
  <cols>
    <col min="1" max="1" width="12.59765625" style="39" customWidth="1"/>
    <col min="2" max="2" width="2.3984375" style="51" hidden="1" customWidth="1"/>
    <col min="3" max="3" width="9.5" style="39" customWidth="1"/>
    <col min="4" max="4" width="6" style="87" customWidth="1"/>
    <col min="5" max="7" width="7.5" style="39" customWidth="1"/>
    <col min="8" max="8" width="8" style="39" customWidth="1"/>
    <col min="9" max="9" width="10.3984375" style="39" bestFit="1" customWidth="1"/>
    <col min="10" max="11" width="8.8984375" style="39" customWidth="1"/>
    <col min="12" max="14" width="6.59765625" style="39" customWidth="1"/>
    <col min="15" max="15" width="6.3984375" style="39" bestFit="1" customWidth="1"/>
    <col min="16" max="16" width="7.09765625" style="87" customWidth="1"/>
    <col min="17" max="18" width="7.09765625" style="39" customWidth="1"/>
    <col min="19" max="19" width="5" style="39" customWidth="1"/>
    <col min="20" max="20" width="5.59765625" style="39" customWidth="1"/>
    <col min="21" max="21" width="5.59765625" style="122" customWidth="1"/>
    <col min="22" max="22" width="8.5" style="87" customWidth="1"/>
    <col min="23" max="25" width="5.09765625" style="87" customWidth="1"/>
    <col min="26" max="26" width="8.69921875" style="39" customWidth="1"/>
    <col min="27" max="30" width="8.69921875" style="40" customWidth="1"/>
    <col min="31" max="16384" width="8.69921875" style="39" customWidth="1"/>
  </cols>
  <sheetData>
    <row r="1" spans="1:3" ht="17.25" customHeight="1">
      <c r="A1" s="479">
        <v>36</v>
      </c>
      <c r="B1" s="18"/>
      <c r="C1" s="38" t="s">
        <v>453</v>
      </c>
    </row>
    <row r="2" spans="1:2" ht="12" customHeight="1">
      <c r="A2" s="479"/>
      <c r="B2" s="18"/>
    </row>
    <row r="3" spans="1:3" ht="17.25">
      <c r="A3" s="479"/>
      <c r="B3" s="18"/>
      <c r="C3" s="41" t="s">
        <v>124</v>
      </c>
    </row>
    <row r="4" spans="1:2" ht="17.25">
      <c r="A4" s="479"/>
      <c r="B4" s="18"/>
    </row>
    <row r="5" spans="1:26" ht="20.25" customHeight="1">
      <c r="A5" s="479"/>
      <c r="B5" s="18"/>
      <c r="C5" s="482" t="s">
        <v>125</v>
      </c>
      <c r="D5" s="485" t="s">
        <v>253</v>
      </c>
      <c r="E5" s="489" t="s">
        <v>126</v>
      </c>
      <c r="F5" s="489"/>
      <c r="G5" s="489"/>
      <c r="H5" s="489" t="s">
        <v>451</v>
      </c>
      <c r="I5" s="485" t="s">
        <v>127</v>
      </c>
      <c r="J5" s="485" t="s">
        <v>128</v>
      </c>
      <c r="K5" s="485" t="s">
        <v>129</v>
      </c>
      <c r="L5" s="485" t="s">
        <v>130</v>
      </c>
      <c r="M5" s="485"/>
      <c r="N5" s="485"/>
      <c r="O5" s="485"/>
      <c r="P5" s="485" t="s">
        <v>131</v>
      </c>
      <c r="Q5" s="489" t="s">
        <v>132</v>
      </c>
      <c r="R5" s="489" t="s">
        <v>133</v>
      </c>
      <c r="S5" s="493" t="s">
        <v>252</v>
      </c>
      <c r="T5" s="494"/>
      <c r="U5" s="495" t="s">
        <v>265</v>
      </c>
      <c r="V5" s="485" t="s">
        <v>462</v>
      </c>
      <c r="W5" s="485" t="s">
        <v>134</v>
      </c>
      <c r="X5" s="485" t="s">
        <v>135</v>
      </c>
      <c r="Y5" s="491" t="s">
        <v>136</v>
      </c>
      <c r="Z5" s="42"/>
    </row>
    <row r="6" spans="1:26" ht="17.25">
      <c r="A6" s="479"/>
      <c r="B6" s="18"/>
      <c r="C6" s="483"/>
      <c r="D6" s="486"/>
      <c r="E6" s="43" t="s">
        <v>161</v>
      </c>
      <c r="F6" s="43" t="s">
        <v>307</v>
      </c>
      <c r="G6" s="43" t="s">
        <v>449</v>
      </c>
      <c r="H6" s="490"/>
      <c r="I6" s="488"/>
      <c r="J6" s="488"/>
      <c r="K6" s="488"/>
      <c r="L6" s="488" t="s">
        <v>347</v>
      </c>
      <c r="M6" s="486" t="s">
        <v>349</v>
      </c>
      <c r="N6" s="486" t="s">
        <v>454</v>
      </c>
      <c r="O6" s="486" t="s">
        <v>137</v>
      </c>
      <c r="P6" s="488"/>
      <c r="Q6" s="490"/>
      <c r="R6" s="490"/>
      <c r="S6" s="44" t="s">
        <v>138</v>
      </c>
      <c r="T6" s="44" t="s">
        <v>139</v>
      </c>
      <c r="U6" s="496"/>
      <c r="V6" s="488"/>
      <c r="W6" s="488"/>
      <c r="X6" s="488"/>
      <c r="Y6" s="492"/>
      <c r="Z6" s="42"/>
    </row>
    <row r="7" spans="1:26" ht="16.5" customHeight="1">
      <c r="A7" s="479"/>
      <c r="B7" s="18"/>
      <c r="C7" s="484"/>
      <c r="D7" s="487"/>
      <c r="E7" s="45" t="s">
        <v>140</v>
      </c>
      <c r="F7" s="45" t="s">
        <v>140</v>
      </c>
      <c r="G7" s="45" t="s">
        <v>140</v>
      </c>
      <c r="H7" s="45"/>
      <c r="I7" s="319" t="s">
        <v>141</v>
      </c>
      <c r="J7" s="319" t="s">
        <v>141</v>
      </c>
      <c r="K7" s="319" t="s">
        <v>141</v>
      </c>
      <c r="L7" s="497"/>
      <c r="M7" s="487"/>
      <c r="N7" s="487"/>
      <c r="O7" s="487"/>
      <c r="P7" s="319" t="s">
        <v>142</v>
      </c>
      <c r="Q7" s="46" t="s">
        <v>142</v>
      </c>
      <c r="R7" s="46" t="s">
        <v>142</v>
      </c>
      <c r="S7" s="46" t="s">
        <v>142</v>
      </c>
      <c r="T7" s="46" t="s">
        <v>142</v>
      </c>
      <c r="U7" s="123" t="s">
        <v>264</v>
      </c>
      <c r="V7" s="319" t="s">
        <v>143</v>
      </c>
      <c r="W7" s="319" t="s">
        <v>144</v>
      </c>
      <c r="X7" s="319" t="s">
        <v>144</v>
      </c>
      <c r="Y7" s="457" t="s">
        <v>144</v>
      </c>
      <c r="Z7" s="42"/>
    </row>
    <row r="8" spans="1:26" ht="19.5" customHeight="1">
      <c r="A8" s="479"/>
      <c r="B8" s="18">
        <v>1</v>
      </c>
      <c r="C8" s="49" t="str">
        <f>VLOOKUP(B8,'済　財政力指数等'!$N$6:$O$64,2)</f>
        <v>福島市</v>
      </c>
      <c r="D8" s="99" t="str">
        <f>VLOOKUP($B8,'済　類型'!$A$2:$C$60,3)</f>
        <v>Ⅳ - 3</v>
      </c>
      <c r="E8" s="230">
        <f>VLOOKUP(B8,'済　国調就業'!$A$4:$S$63,17)</f>
        <v>297357</v>
      </c>
      <c r="F8" s="213">
        <f>VLOOKUP(B8,'済　国調就業'!$A$4:$S$63,18)</f>
        <v>292590</v>
      </c>
      <c r="G8" s="213">
        <f>VLOOKUP(B8,'済　人口'!$A$7:$F$67,5)</f>
        <v>294247</v>
      </c>
      <c r="H8" s="232">
        <f>VLOOKUP(B8,'済　国調就業'!$A$4:$S$63,19)</f>
        <v>767.72</v>
      </c>
      <c r="I8" s="70">
        <f>VLOOKUP(B8,'済　財政力指数等'!$N$6:$AC$64,8)</f>
        <v>44711362</v>
      </c>
      <c r="J8" s="70">
        <f>VLOOKUP(B8,'済　財政力指数等'!$N$6:$AC$64,5)</f>
        <v>34116552</v>
      </c>
      <c r="K8" s="75">
        <f>VLOOKUP(B8,'済　財政力指数等'!$N$6:$AC$64,16)</f>
        <v>57602506</v>
      </c>
      <c r="L8" s="78">
        <f>VLOOKUP(B8,'済　財政力指数等'!$N$6:$AC$64,9)</f>
        <v>0.73</v>
      </c>
      <c r="M8" s="78">
        <f>VLOOKUP(B8,'済　財政力指数等'!$N$6:$AC$64,10)</f>
        <v>0.75</v>
      </c>
      <c r="N8" s="78">
        <f>VLOOKUP(B8,'済　財政力指数等'!$N$6:$AC$64,11)</f>
        <v>0.76</v>
      </c>
      <c r="O8" s="78">
        <f>ROUND((L8+M8+N8)/3,2)</f>
        <v>0.75</v>
      </c>
      <c r="P8" s="442">
        <f>VLOOKUP(B8,'済　財政力指数等'!$N$6:$AE$64,18)</f>
        <v>7</v>
      </c>
      <c r="Q8" s="83">
        <f>VLOOKUP(B8,'済　経常収支比率'!$A$5:$R$63,18)</f>
        <v>93</v>
      </c>
      <c r="R8" s="83">
        <f>VLOOKUP(B8,'済　経常収支比率'!$A$5:$R$63,17)</f>
        <v>87.5</v>
      </c>
      <c r="S8" s="124">
        <f>VLOOKUP($B8,'済　公債費比率'!$A$6:$G$64,7)</f>
        <v>1.7</v>
      </c>
      <c r="T8" s="124">
        <f>VLOOKUP($B8,'済　公債費比率'!$A$6:$G$64,6)</f>
        <v>0.6</v>
      </c>
      <c r="U8" s="245">
        <f>VLOOKUP(B8,'  【済】将来負担比率'!$A:$C,3)</f>
        <v>15.3</v>
      </c>
      <c r="V8" s="213">
        <f>VLOOKUP(B8,'済　国調就業'!$A$4:$P$63,16)</f>
        <v>143102</v>
      </c>
      <c r="W8" s="442">
        <f>VLOOKUP(B8,'済　国調就業'!$A$4:$J$63,4)</f>
        <v>3.9</v>
      </c>
      <c r="X8" s="442">
        <f>VLOOKUP(B8,'済　国調就業'!$A$4:$J$63,6)</f>
        <v>22.6</v>
      </c>
      <c r="Y8" s="458">
        <f>VLOOKUP(B8,'済　国調就業'!$A$4:$J$63,8)</f>
        <v>71.6</v>
      </c>
      <c r="Z8" s="42"/>
    </row>
    <row r="9" spans="1:26" ht="19.5" customHeight="1">
      <c r="A9" s="479"/>
      <c r="B9" s="18">
        <v>2</v>
      </c>
      <c r="C9" s="47" t="str">
        <f>VLOOKUP(B9,'済　財政力指数等'!$N$6:$O$64,2)</f>
        <v>会津若松市</v>
      </c>
      <c r="D9" s="100" t="str">
        <f>VLOOKUP($B9,'済　類型'!$A$2:$C$60,3)</f>
        <v>Ⅲ - 3</v>
      </c>
      <c r="E9" s="214">
        <f>VLOOKUP(B9,'済　国調就業'!$A$4:$S$63,17)</f>
        <v>131389</v>
      </c>
      <c r="F9" s="214">
        <f>VLOOKUP(B9,'済　国調就業'!$A$4:$S$63,18)</f>
        <v>126220</v>
      </c>
      <c r="G9" s="214">
        <f>VLOOKUP(B9,'済　人口'!$A$7:$F$67,5)</f>
        <v>124062</v>
      </c>
      <c r="H9" s="233">
        <f>VLOOKUP(B9,'済　国調就業'!$A$4:$S$63,19)</f>
        <v>382.97</v>
      </c>
      <c r="I9" s="71">
        <f>VLOOKUP(B9,'済　財政力指数等'!$N$6:$AC$64,8)</f>
        <v>23322844</v>
      </c>
      <c r="J9" s="71">
        <f>VLOOKUP(B9,'済　財政力指数等'!$N$6:$AC$64,5)</f>
        <v>13978951</v>
      </c>
      <c r="K9" s="76">
        <f>VLOOKUP(B9,'済　財政力指数等'!$N$6:$AC$64,16)</f>
        <v>28868531</v>
      </c>
      <c r="L9" s="79">
        <f>VLOOKUP(B9,'済　財政力指数等'!$N$6:$AC$64,9)</f>
        <v>0.62</v>
      </c>
      <c r="M9" s="79">
        <f>VLOOKUP(B9,'済　財政力指数等'!$N$6:$AC$64,10)</f>
        <v>0.61</v>
      </c>
      <c r="N9" s="79">
        <f>VLOOKUP(B9,'済　財政力指数等'!$N$6:$AC$64,11)</f>
        <v>0.6</v>
      </c>
      <c r="O9" s="79">
        <f aca="true" t="shared" si="0" ref="O9:O17">ROUND((L9+M9+N9)/3,2)</f>
        <v>0.61</v>
      </c>
      <c r="P9" s="443">
        <f>VLOOKUP(B9,'済　財政力指数等'!$N$6:$AE$64,18)</f>
        <v>6.3</v>
      </c>
      <c r="Q9" s="84">
        <f>VLOOKUP(B9,'済　経常収支比率'!$A$5:$R$63,18)</f>
        <v>93.6</v>
      </c>
      <c r="R9" s="84">
        <f>VLOOKUP(B9,'済　経常収支比率'!$A$5:$R$63,17)</f>
        <v>89.4</v>
      </c>
      <c r="S9" s="84">
        <f>VLOOKUP($B9,'済　公債費比率'!$A$6:$G$64,7)</f>
        <v>8.8</v>
      </c>
      <c r="T9" s="84">
        <f>VLOOKUP($B9,'済　公債費比率'!$A$6:$G$64,6)</f>
        <v>7</v>
      </c>
      <c r="U9" s="246">
        <f>VLOOKUP(B9,'  【済】将来負担比率'!$A:$C,3)</f>
        <v>30.3</v>
      </c>
      <c r="V9" s="214">
        <f>VLOOKUP(B9,'済　国調就業'!$A$4:$P$63,16)</f>
        <v>57925</v>
      </c>
      <c r="W9" s="443">
        <f>VLOOKUP(B9,'済　国調就業'!$A$4:$J$63,4)</f>
        <v>5.3</v>
      </c>
      <c r="X9" s="443">
        <f>VLOOKUP(B9,'済　国調就業'!$A$4:$J$63,6)</f>
        <v>24.4</v>
      </c>
      <c r="Y9" s="459">
        <f>VLOOKUP(B9,'済　国調就業'!$A$4:$J$63,8)</f>
        <v>69.1</v>
      </c>
      <c r="Z9" s="42"/>
    </row>
    <row r="10" spans="1:26" ht="19.5" customHeight="1">
      <c r="A10" s="479"/>
      <c r="B10" s="18">
        <v>3</v>
      </c>
      <c r="C10" s="47" t="str">
        <f>VLOOKUP(B10,'済　財政力指数等'!$N$6:$O$64,2)</f>
        <v>郡山市</v>
      </c>
      <c r="D10" s="100" t="str">
        <f>VLOOKUP($B10,'済　類型'!$A$2:$C$60,3)</f>
        <v>中核市</v>
      </c>
      <c r="E10" s="214">
        <f>VLOOKUP(B10,'済　国調就業'!$A$4:$S$63,17)</f>
        <v>338834</v>
      </c>
      <c r="F10" s="214">
        <f>VLOOKUP(B10,'済　国調就業'!$A$4:$S$63,18)</f>
        <v>338712</v>
      </c>
      <c r="G10" s="214">
        <f>VLOOKUP(B10,'済　人口'!$A$7:$F$67,5)</f>
        <v>335444</v>
      </c>
      <c r="H10" s="233">
        <f>VLOOKUP(B10,'済　国調就業'!$A$4:$S$63,19)</f>
        <v>757.2</v>
      </c>
      <c r="I10" s="71">
        <f>VLOOKUP(B10,'済　財政力指数等'!$N$6:$AC$64,8)</f>
        <v>50996355</v>
      </c>
      <c r="J10" s="71">
        <f>VLOOKUP(B10,'済　財政力指数等'!$N$6:$AC$64,5)</f>
        <v>40640203</v>
      </c>
      <c r="K10" s="76">
        <f>VLOOKUP(B10,'済　財政力指数等'!$N$6:$AC$64,16)</f>
        <v>67264598</v>
      </c>
      <c r="L10" s="79">
        <f>VLOOKUP(B10,'済　財政力指数等'!$N$6:$AC$64,9)</f>
        <v>0.77</v>
      </c>
      <c r="M10" s="79">
        <f>VLOOKUP(B10,'済　財政力指数等'!$N$6:$AC$64,10)</f>
        <v>0.79</v>
      </c>
      <c r="N10" s="79">
        <f>VLOOKUP(B10,'済　財政力指数等'!$N$6:$AC$64,11)</f>
        <v>0.8</v>
      </c>
      <c r="O10" s="79">
        <f t="shared" si="0"/>
        <v>0.79</v>
      </c>
      <c r="P10" s="443">
        <f>VLOOKUP(B10,'済　財政力指数等'!$N$6:$AE$64,18)</f>
        <v>5.9</v>
      </c>
      <c r="Q10" s="84">
        <f>VLOOKUP(B10,'済　経常収支比率'!$A$5:$R$63,18)</f>
        <v>97.5</v>
      </c>
      <c r="R10" s="84">
        <f>VLOOKUP(B10,'済　経常収支比率'!$A$5:$R$63,17)</f>
        <v>90.6</v>
      </c>
      <c r="S10" s="84">
        <f>VLOOKUP($B10,'済　公債費比率'!$A$6:$G$64,7)</f>
        <v>5.1</v>
      </c>
      <c r="T10" s="84">
        <f>VLOOKUP($B10,'済　公債費比率'!$A$6:$G$64,6)</f>
        <v>6.1</v>
      </c>
      <c r="U10" s="246" t="str">
        <f>VLOOKUP(B10,'  【済】将来負担比率'!$A:$C,3)</f>
        <v>-</v>
      </c>
      <c r="V10" s="214">
        <f>VLOOKUP(B10,'済　国調就業'!$A$4:$P$63,16)</f>
        <v>161187</v>
      </c>
      <c r="W10" s="443">
        <f>VLOOKUP(B10,'済　国調就業'!$A$4:$J$63,4)</f>
        <v>2.8</v>
      </c>
      <c r="X10" s="443">
        <f>VLOOKUP(B10,'済　国調就業'!$A$4:$J$63,6)</f>
        <v>22.8</v>
      </c>
      <c r="Y10" s="459">
        <f>VLOOKUP(B10,'済　国調就業'!$A$4:$J$63,8)</f>
        <v>71.2</v>
      </c>
      <c r="Z10" s="42"/>
    </row>
    <row r="11" spans="1:26" ht="19.5" customHeight="1">
      <c r="A11" s="479"/>
      <c r="B11" s="18">
        <v>4</v>
      </c>
      <c r="C11" s="47" t="str">
        <f>VLOOKUP(B11,'済　財政力指数等'!$N$6:$O$64,2)</f>
        <v>いわき市</v>
      </c>
      <c r="D11" s="100" t="str">
        <f>VLOOKUP($B11,'済　類型'!$A$2:$C$60,3)</f>
        <v>中核市</v>
      </c>
      <c r="E11" s="214">
        <f>VLOOKUP(B11,'済　国調就業'!$A$4:$S$63,17)</f>
        <v>354492</v>
      </c>
      <c r="F11" s="214">
        <f>VLOOKUP(B11,'済　国調就業'!$A$4:$S$63,18)</f>
        <v>342249</v>
      </c>
      <c r="G11" s="214">
        <f>VLOOKUP(B11,'済　人口'!$A$7:$F$67,5)</f>
        <v>350237</v>
      </c>
      <c r="H11" s="233">
        <f>VLOOKUP(B11,'済　国調就業'!$A$4:$S$63,19)</f>
        <v>1232.02</v>
      </c>
      <c r="I11" s="71">
        <f>VLOOKUP(B11,'済　財政力指数等'!$N$6:$AC$64,8)</f>
        <v>56014416</v>
      </c>
      <c r="J11" s="71">
        <f>VLOOKUP(B11,'済　財政力指数等'!$N$6:$AC$64,5)</f>
        <v>43172873</v>
      </c>
      <c r="K11" s="76">
        <f>VLOOKUP(B11,'済　財政力指数等'!$N$6:$AC$64,16)</f>
        <v>73002355</v>
      </c>
      <c r="L11" s="79">
        <f>VLOOKUP(B11,'済　財政力指数等'!$N$6:$AC$64,9)</f>
        <v>0.72</v>
      </c>
      <c r="M11" s="79">
        <f>VLOOKUP(B11,'済　財政力指数等'!$N$6:$AC$64,10)</f>
        <v>0.75</v>
      </c>
      <c r="N11" s="79">
        <f>VLOOKUP(B11,'済　財政力指数等'!$N$6:$AC$64,11)</f>
        <v>0.77</v>
      </c>
      <c r="O11" s="79">
        <f t="shared" si="0"/>
        <v>0.75</v>
      </c>
      <c r="P11" s="443">
        <f>VLOOKUP(B11,'済　財政力指数等'!$N$6:$AE$64,18)</f>
        <v>5.2</v>
      </c>
      <c r="Q11" s="84">
        <f>VLOOKUP(B11,'済　経常収支比率'!$A$5:$R$63,18)</f>
        <v>91</v>
      </c>
      <c r="R11" s="84">
        <f>VLOOKUP(B11,'済　経常収支比率'!$A$5:$R$63,17)</f>
        <v>85</v>
      </c>
      <c r="S11" s="84">
        <f>VLOOKUP($B11,'済　公債費比率'!$A$6:$G$64,7)</f>
        <v>9.4</v>
      </c>
      <c r="T11" s="84">
        <f>VLOOKUP($B11,'済　公債費比率'!$A$6:$G$64,6)</f>
        <v>9.3</v>
      </c>
      <c r="U11" s="246">
        <f>VLOOKUP(B11,'  【済】将来負担比率'!$A:$C,3)</f>
        <v>32.1</v>
      </c>
      <c r="V11" s="214">
        <f>VLOOKUP(B11,'済　国調就業'!$A$4:$P$63,16)</f>
        <v>163420</v>
      </c>
      <c r="W11" s="443">
        <f>VLOOKUP(B11,'済　国調就業'!$A$4:$J$63,4)</f>
        <v>2.5</v>
      </c>
      <c r="X11" s="443">
        <f>VLOOKUP(B11,'済　国調就業'!$A$4:$J$63,6)</f>
        <v>29.9</v>
      </c>
      <c r="Y11" s="459">
        <f>VLOOKUP(B11,'済　国調就業'!$A$4:$J$63,8)</f>
        <v>65.6</v>
      </c>
      <c r="Z11" s="42"/>
    </row>
    <row r="12" spans="1:26" ht="19.5" customHeight="1">
      <c r="A12" s="479"/>
      <c r="B12" s="18">
        <v>5</v>
      </c>
      <c r="C12" s="47" t="str">
        <f>VLOOKUP(B12,'済　財政力指数等'!$N$6:$O$64,2)</f>
        <v>白河市</v>
      </c>
      <c r="D12" s="100" t="str">
        <f>VLOOKUP($B12,'済　類型'!$A$2:$C$60,3)</f>
        <v>Ⅱ - 0</v>
      </c>
      <c r="E12" s="214">
        <f>VLOOKUP(B12,'済　国調就業'!$A$4:$S$63,17)</f>
        <v>65707</v>
      </c>
      <c r="F12" s="214">
        <f>VLOOKUP(B12,'済　国調就業'!$A$4:$S$63,18)</f>
        <v>64704</v>
      </c>
      <c r="G12" s="214">
        <f>VLOOKUP(B12,'済　人口'!$A$7:$F$67,5)</f>
        <v>61913</v>
      </c>
      <c r="H12" s="233">
        <f>VLOOKUP(B12,'済　国調就業'!$A$4:$S$63,19)</f>
        <v>305.32</v>
      </c>
      <c r="I12" s="71">
        <f>VLOOKUP(B12,'済　財政力指数等'!$N$6:$AC$64,8)</f>
        <v>14394417</v>
      </c>
      <c r="J12" s="71">
        <f>VLOOKUP(B12,'済　財政力指数等'!$N$6:$AC$64,5)</f>
        <v>7955682</v>
      </c>
      <c r="K12" s="76">
        <f>VLOOKUP(B12,'済　財政力指数等'!$N$6:$AC$64,16)</f>
        <v>17551936</v>
      </c>
      <c r="L12" s="79">
        <f>VLOOKUP(B12,'済　財政力指数等'!$N$6:$AC$64,9)</f>
        <v>0.6</v>
      </c>
      <c r="M12" s="79">
        <f>VLOOKUP(B12,'済　財政力指数等'!$N$6:$AC$64,10)</f>
        <v>0.6</v>
      </c>
      <c r="N12" s="79">
        <f>VLOOKUP(B12,'済　財政力指数等'!$N$6:$AC$64,11)</f>
        <v>0.55</v>
      </c>
      <c r="O12" s="79">
        <f t="shared" si="0"/>
        <v>0.58</v>
      </c>
      <c r="P12" s="443">
        <f>VLOOKUP(B12,'済　財政力指数等'!$N$6:$AE$64,18)</f>
        <v>7.1</v>
      </c>
      <c r="Q12" s="84">
        <f>VLOOKUP(B12,'済　経常収支比率'!$A$5:$R$63,18)</f>
        <v>95.1</v>
      </c>
      <c r="R12" s="84">
        <f>VLOOKUP(B12,'済　経常収支比率'!$A$5:$R$63,17)</f>
        <v>89.9</v>
      </c>
      <c r="S12" s="84">
        <f>VLOOKUP($B12,'済　公債費比率'!$A$6:$G$64,7)</f>
        <v>9.7</v>
      </c>
      <c r="T12" s="84">
        <f>VLOOKUP($B12,'済　公債費比率'!$A$6:$G$64,6)</f>
        <v>9.9</v>
      </c>
      <c r="U12" s="246">
        <f>VLOOKUP(B12,'  【済】将来負担比率'!$A:$C,3)</f>
        <v>58.8</v>
      </c>
      <c r="V12" s="214">
        <f>VLOOKUP(B12,'済　国調就業'!$A$4:$P$63,16)</f>
        <v>30969</v>
      </c>
      <c r="W12" s="443">
        <f>VLOOKUP(B12,'済　国調就業'!$A$4:$J$63,4)</f>
        <v>6.3</v>
      </c>
      <c r="X12" s="443">
        <f>VLOOKUP(B12,'済　国調就業'!$A$4:$J$63,6)</f>
        <v>35.9</v>
      </c>
      <c r="Y12" s="459">
        <f>VLOOKUP(B12,'済　国調就業'!$A$4:$J$63,8)</f>
        <v>56.4</v>
      </c>
      <c r="Z12" s="42"/>
    </row>
    <row r="13" spans="1:26" ht="19.5" customHeight="1">
      <c r="A13" s="479"/>
      <c r="B13" s="18">
        <v>6</v>
      </c>
      <c r="C13" s="47" t="str">
        <f>VLOOKUP(B13,'済　財政力指数等'!$N$6:$O$64,2)</f>
        <v>須賀川市</v>
      </c>
      <c r="D13" s="100" t="str">
        <f>VLOOKUP($B13,'済　類型'!$A$2:$C$60,3)</f>
        <v>Ⅱ - 1</v>
      </c>
      <c r="E13" s="214">
        <f>VLOOKUP(B13,'済　国調就業'!$A$4:$S$63,17)</f>
        <v>80364</v>
      </c>
      <c r="F13" s="214">
        <f>VLOOKUP(B13,'済　国調就業'!$A$4:$S$63,18)</f>
        <v>79267</v>
      </c>
      <c r="G13" s="214">
        <f>VLOOKUP(B13,'済　人口'!$A$7:$F$67,5)</f>
        <v>77441</v>
      </c>
      <c r="H13" s="233">
        <f>VLOOKUP(B13,'済　国調就業'!$A$4:$S$63,19)</f>
        <v>279.43</v>
      </c>
      <c r="I13" s="71">
        <f>VLOOKUP(B13,'済　財政力指数等'!$N$6:$AC$64,8)</f>
        <v>15435178</v>
      </c>
      <c r="J13" s="71">
        <f>VLOOKUP(B13,'済　財政力指数等'!$N$6:$AC$64,5)</f>
        <v>8692460</v>
      </c>
      <c r="K13" s="76">
        <f>VLOOKUP(B13,'済　財政力指数等'!$N$6:$AC$64,16)</f>
        <v>18785453</v>
      </c>
      <c r="L13" s="79">
        <f>VLOOKUP(B13,'済　財政力指数等'!$N$6:$AC$64,9)</f>
        <v>0.58</v>
      </c>
      <c r="M13" s="79">
        <f>VLOOKUP(B13,'済　財政力指数等'!$N$6:$AC$64,10)</f>
        <v>0.58</v>
      </c>
      <c r="N13" s="79">
        <f>VLOOKUP(B13,'済　財政力指数等'!$N$6:$AC$64,11)</f>
        <v>0.56</v>
      </c>
      <c r="O13" s="79">
        <f t="shared" si="0"/>
        <v>0.57</v>
      </c>
      <c r="P13" s="443">
        <f>VLOOKUP(B13,'済　財政力指数等'!$N$6:$AE$64,18)</f>
        <v>6.1</v>
      </c>
      <c r="Q13" s="84">
        <f>VLOOKUP(B13,'済　経常収支比率'!$A$5:$R$63,18)</f>
        <v>95</v>
      </c>
      <c r="R13" s="84">
        <f>VLOOKUP(B13,'済　経常収支比率'!$A$5:$R$63,17)</f>
        <v>89.8</v>
      </c>
      <c r="S13" s="84">
        <f>VLOOKUP($B13,'済　公債費比率'!$A$6:$G$64,7)</f>
        <v>7</v>
      </c>
      <c r="T13" s="84">
        <f>VLOOKUP($B13,'済　公債費比率'!$A$6:$G$64,6)</f>
        <v>6.5</v>
      </c>
      <c r="U13" s="246">
        <f>VLOOKUP(B13,'  【済】将来負担比率'!$A:$C,3)</f>
        <v>12.8</v>
      </c>
      <c r="V13" s="214">
        <f>VLOOKUP(B13,'済　国調就業'!$A$4:$P$63,16)</f>
        <v>39324</v>
      </c>
      <c r="W13" s="443">
        <f>VLOOKUP(B13,'済　国調就業'!$A$4:$J$63,4)</f>
        <v>8.8</v>
      </c>
      <c r="X13" s="443">
        <f>VLOOKUP(B13,'済　国調就業'!$A$4:$J$63,6)</f>
        <v>30</v>
      </c>
      <c r="Y13" s="459">
        <f>VLOOKUP(B13,'済　国調就業'!$A$4:$J$63,8)</f>
        <v>59.3</v>
      </c>
      <c r="Z13" s="42"/>
    </row>
    <row r="14" spans="1:26" ht="19.5" customHeight="1">
      <c r="A14" s="479"/>
      <c r="B14" s="18">
        <v>7</v>
      </c>
      <c r="C14" s="47" t="str">
        <f>VLOOKUP(B14,'済　財政力指数等'!$N$6:$O$64,2)</f>
        <v>喜多方市</v>
      </c>
      <c r="D14" s="100" t="str">
        <f>VLOOKUP($B14,'済　類型'!$A$2:$C$60,3)</f>
        <v>Ⅱ - 0</v>
      </c>
      <c r="E14" s="214">
        <f>VLOOKUP(B14,'済　国調就業'!$A$4:$S$63,17)</f>
        <v>56396</v>
      </c>
      <c r="F14" s="214">
        <f>VLOOKUP(B14,'済　国調就業'!$A$4:$S$63,18)</f>
        <v>52356</v>
      </c>
      <c r="G14" s="214">
        <f>VLOOKUP(B14,'済　人口'!$A$7:$F$67,5)</f>
        <v>49377</v>
      </c>
      <c r="H14" s="233">
        <f>VLOOKUP(B14,'済　国調就業'!$A$4:$S$63,19)</f>
        <v>554.63</v>
      </c>
      <c r="I14" s="71">
        <f>VLOOKUP(B14,'済　財政力指数等'!$N$6:$AC$64,8)</f>
        <v>14062394</v>
      </c>
      <c r="J14" s="71">
        <f>VLOOKUP(B14,'済　財政力指数等'!$N$6:$AC$64,5)</f>
        <v>4697413</v>
      </c>
      <c r="K14" s="76">
        <f>VLOOKUP(B14,'済　財政力指数等'!$N$6:$AC$64,16)</f>
        <v>15981706</v>
      </c>
      <c r="L14" s="79">
        <f>VLOOKUP(B14,'済　財政力指数等'!$N$6:$AC$64,9)</f>
        <v>0.38</v>
      </c>
      <c r="M14" s="79">
        <f>VLOOKUP(B14,'済　財政力指数等'!$N$6:$AC$64,10)</f>
        <v>0.37</v>
      </c>
      <c r="N14" s="79">
        <f>VLOOKUP(B14,'済　財政力指数等'!$N$6:$AC$64,11)</f>
        <v>0.33</v>
      </c>
      <c r="O14" s="79">
        <f t="shared" si="0"/>
        <v>0.36</v>
      </c>
      <c r="P14" s="443">
        <f>VLOOKUP(B14,'済　財政力指数等'!$N$6:$AE$64,18)</f>
        <v>2.7</v>
      </c>
      <c r="Q14" s="84">
        <f>VLOOKUP(B14,'済　経常収支比率'!$A$5:$R$63,18)</f>
        <v>92.5</v>
      </c>
      <c r="R14" s="84">
        <f>VLOOKUP(B14,'済　経常収支比率'!$A$5:$R$63,17)</f>
        <v>88.2</v>
      </c>
      <c r="S14" s="84">
        <f>VLOOKUP($B14,'済　公債費比率'!$A$6:$G$64,7)</f>
        <v>8.9</v>
      </c>
      <c r="T14" s="84">
        <f>VLOOKUP($B14,'済　公債費比率'!$A$6:$G$64,6)</f>
        <v>8.1</v>
      </c>
      <c r="U14" s="246">
        <f>VLOOKUP(B14,'  【済】将来負担比率'!$A:$C,3)</f>
        <v>45.5</v>
      </c>
      <c r="V14" s="214">
        <f>VLOOKUP(B14,'済　国調就業'!$A$4:$P$63,16)</f>
        <v>23856</v>
      </c>
      <c r="W14" s="443">
        <f>VLOOKUP(B14,'済　国調就業'!$A$4:$J$63,4)</f>
        <v>12.9</v>
      </c>
      <c r="X14" s="443">
        <f>VLOOKUP(B14,'済　国調就業'!$A$4:$J$63,6)</f>
        <v>30.3</v>
      </c>
      <c r="Y14" s="459">
        <f>VLOOKUP(B14,'済　国調就業'!$A$4:$J$63,8)</f>
        <v>56.4</v>
      </c>
      <c r="Z14" s="42"/>
    </row>
    <row r="15" spans="1:26" ht="19.5" customHeight="1">
      <c r="A15" s="479"/>
      <c r="B15" s="18">
        <v>8</v>
      </c>
      <c r="C15" s="47" t="str">
        <f>VLOOKUP(B15,'済　財政力指数等'!$N$6:$O$64,2)</f>
        <v>相馬市</v>
      </c>
      <c r="D15" s="100" t="str">
        <f>VLOOKUP($B15,'済　類型'!$A$2:$C$60,3)</f>
        <v>Ⅰ - 0</v>
      </c>
      <c r="E15" s="214">
        <f>VLOOKUP(B15,'済　国調就業'!$A$4:$S$63,17)</f>
        <v>38630</v>
      </c>
      <c r="F15" s="214">
        <f>VLOOKUP(B15,'済　国調就業'!$A$4:$S$63,18)</f>
        <v>37817</v>
      </c>
      <c r="G15" s="214">
        <f>VLOOKUP(B15,'済　人口'!$A$7:$F$67,5)</f>
        <v>38556</v>
      </c>
      <c r="H15" s="233">
        <f>VLOOKUP(B15,'済　国調就業'!$A$4:$S$63,19)</f>
        <v>197.79</v>
      </c>
      <c r="I15" s="71">
        <f>VLOOKUP(B15,'済　財政力指数等'!$N$6:$AC$64,8)</f>
        <v>7491116</v>
      </c>
      <c r="J15" s="71">
        <f>VLOOKUP(B15,'済　財政力指数等'!$N$6:$AC$64,5)</f>
        <v>4983599</v>
      </c>
      <c r="K15" s="76">
        <f>VLOOKUP(B15,'済　財政力指数等'!$N$6:$AC$64,16)</f>
        <v>9425060</v>
      </c>
      <c r="L15" s="79">
        <f>VLOOKUP(B15,'済　財政力指数等'!$N$6:$AC$64,9)</f>
        <v>0.6</v>
      </c>
      <c r="M15" s="79">
        <f>VLOOKUP(B15,'済　財政力指数等'!$N$6:$AC$64,10)</f>
        <v>0.65</v>
      </c>
      <c r="N15" s="79">
        <f>VLOOKUP(B15,'済　財政力指数等'!$N$6:$AC$64,11)</f>
        <v>0.67</v>
      </c>
      <c r="O15" s="79">
        <f t="shared" si="0"/>
        <v>0.64</v>
      </c>
      <c r="P15" s="443">
        <f>VLOOKUP(B15,'済　財政力指数等'!$N$6:$AE$64,18)</f>
        <v>4</v>
      </c>
      <c r="Q15" s="84">
        <f>VLOOKUP(B15,'済　経常収支比率'!$A$5:$R$63,18)</f>
        <v>93.9</v>
      </c>
      <c r="R15" s="84">
        <f>VLOOKUP(B15,'済　経常収支比率'!$A$5:$R$63,17)</f>
        <v>89.8</v>
      </c>
      <c r="S15" s="84">
        <f>VLOOKUP($B15,'済　公債費比率'!$A$6:$G$64,7)</f>
        <v>11.2</v>
      </c>
      <c r="T15" s="84">
        <f>VLOOKUP($B15,'済　公債費比率'!$A$6:$G$64,6)</f>
        <v>11</v>
      </c>
      <c r="U15" s="246">
        <f>VLOOKUP(B15,'  【済】将来負担比率'!$A:$C,3)</f>
        <v>68.5</v>
      </c>
      <c r="V15" s="214">
        <f>VLOOKUP(B15,'済　国調就業'!$A$4:$P$63,16)</f>
        <v>19005</v>
      </c>
      <c r="W15" s="443">
        <f>VLOOKUP(B15,'済　国調就業'!$A$4:$J$63,4)</f>
        <v>6.5</v>
      </c>
      <c r="X15" s="443">
        <f>VLOOKUP(B15,'済　国調就業'!$A$4:$J$63,6)</f>
        <v>34.7</v>
      </c>
      <c r="Y15" s="459">
        <f>VLOOKUP(B15,'済　国調就業'!$A$4:$J$63,8)</f>
        <v>57.3</v>
      </c>
      <c r="Z15" s="42"/>
    </row>
    <row r="16" spans="1:26" ht="19.5" customHeight="1">
      <c r="A16" s="479"/>
      <c r="B16" s="18">
        <v>9</v>
      </c>
      <c r="C16" s="47" t="str">
        <f>VLOOKUP(B16,'済　財政力指数等'!$N$6:$O$64,2)</f>
        <v>二本松市</v>
      </c>
      <c r="D16" s="100" t="str">
        <f>VLOOKUP($B16,'済　類型'!$A$2:$C$60,3)</f>
        <v>Ⅱ - 0</v>
      </c>
      <c r="E16" s="214">
        <f>VLOOKUP(B16,'済　国調就業'!$A$4:$S$63,17)</f>
        <v>63178</v>
      </c>
      <c r="F16" s="214">
        <f>VLOOKUP(B16,'済　国調就業'!$A$4:$S$63,18)</f>
        <v>59871</v>
      </c>
      <c r="G16" s="214">
        <f>VLOOKUP(B16,'済　人口'!$A$7:$F$67,5)</f>
        <v>58162</v>
      </c>
      <c r="H16" s="233">
        <f>VLOOKUP(B16,'済　国調就業'!$A$4:$S$63,19)</f>
        <v>344.42</v>
      </c>
      <c r="I16" s="71">
        <f>VLOOKUP(B16,'済　財政力指数等'!$N$6:$AC$64,8)</f>
        <v>14848673</v>
      </c>
      <c r="J16" s="71">
        <f>VLOOKUP(B16,'済　財政力指数等'!$N$6:$AC$64,5)</f>
        <v>6068256</v>
      </c>
      <c r="K16" s="76">
        <f>VLOOKUP(B16,'済　財政力指数等'!$N$6:$AC$64,16)</f>
        <v>17232911</v>
      </c>
      <c r="L16" s="79">
        <f>VLOOKUP(B16,'済　財政力指数等'!$N$6:$AC$64,9)</f>
        <v>0.44</v>
      </c>
      <c r="M16" s="79">
        <f>VLOOKUP(B16,'済　財政力指数等'!$N$6:$AC$64,10)</f>
        <v>0.45</v>
      </c>
      <c r="N16" s="79">
        <f>VLOOKUP(B16,'済　財政力指数等'!$N$6:$AC$64,11)</f>
        <v>0.41</v>
      </c>
      <c r="O16" s="79">
        <f t="shared" si="0"/>
        <v>0.43</v>
      </c>
      <c r="P16" s="443">
        <f>VLOOKUP(B16,'済　財政力指数等'!$N$6:$AE$64,18)</f>
        <v>9</v>
      </c>
      <c r="Q16" s="84">
        <f>VLOOKUP(B16,'済　経常収支比率'!$A$5:$R$63,18)</f>
        <v>95.4</v>
      </c>
      <c r="R16" s="84">
        <f>VLOOKUP(B16,'済　経常収支比率'!$A$5:$R$63,17)</f>
        <v>90.8</v>
      </c>
      <c r="S16" s="84">
        <f>VLOOKUP($B16,'済　公債費比率'!$A$6:$G$64,7)</f>
        <v>11.6</v>
      </c>
      <c r="T16" s="84">
        <f>VLOOKUP($B16,'済　公債費比率'!$A$6:$G$64,6)</f>
        <v>10.8</v>
      </c>
      <c r="U16" s="246">
        <f>VLOOKUP(B16,'  【済】将来負担比率'!$A:$C,3)</f>
        <v>64.1</v>
      </c>
      <c r="V16" s="214">
        <f>VLOOKUP(B16,'済　国調就業'!$A$4:$P$63,16)</f>
        <v>29817</v>
      </c>
      <c r="W16" s="443">
        <f>VLOOKUP(B16,'済　国調就業'!$A$4:$J$63,4)</f>
        <v>8.3</v>
      </c>
      <c r="X16" s="443">
        <f>VLOOKUP(B16,'済　国調就業'!$A$4:$J$63,6)</f>
        <v>35.5</v>
      </c>
      <c r="Y16" s="459">
        <f>VLOOKUP(B16,'済　国調就業'!$A$4:$J$63,8)</f>
        <v>55.3</v>
      </c>
      <c r="Z16" s="42"/>
    </row>
    <row r="17" spans="1:26" ht="19.5" customHeight="1">
      <c r="A17" s="479"/>
      <c r="B17" s="18">
        <v>10</v>
      </c>
      <c r="C17" s="47" t="str">
        <f>VLOOKUP(B17,'済　財政力指数等'!$N$6:$O$64,2)</f>
        <v>田村市</v>
      </c>
      <c r="D17" s="100" t="str">
        <f>VLOOKUP($B17,'済　類型'!$A$2:$C$60,3)</f>
        <v>Ⅰ - 0</v>
      </c>
      <c r="E17" s="214">
        <f>VLOOKUP(B17,'済　国調就業'!$A$4:$S$63,17)</f>
        <v>43253</v>
      </c>
      <c r="F17" s="214">
        <f>VLOOKUP(B17,'済　国調就業'!$A$4:$S$63,18)</f>
        <v>40422</v>
      </c>
      <c r="G17" s="214">
        <f>VLOOKUP(B17,'済　人口'!$A$7:$F$67,5)</f>
        <v>38503</v>
      </c>
      <c r="H17" s="233">
        <f>VLOOKUP(B17,'済　国調就業'!$A$4:$S$63,19)</f>
        <v>458.33</v>
      </c>
      <c r="I17" s="71">
        <f>VLOOKUP(B17,'済　財政力指数等'!$N$6:$AC$64,8)</f>
        <v>12491652</v>
      </c>
      <c r="J17" s="71">
        <f>VLOOKUP(B17,'済　財政力指数等'!$N$6:$AC$64,5)</f>
        <v>3773580</v>
      </c>
      <c r="K17" s="76">
        <f>VLOOKUP(B17,'済　財政力指数等'!$N$6:$AC$64,16)</f>
        <v>14013967</v>
      </c>
      <c r="L17" s="79">
        <f>VLOOKUP(B17,'済　財政力指数等'!$N$6:$AC$64,9)</f>
        <v>0.32</v>
      </c>
      <c r="M17" s="79">
        <f>VLOOKUP(B17,'済　財政力指数等'!$N$6:$AC$64,10)</f>
        <v>0.33</v>
      </c>
      <c r="N17" s="79">
        <f>VLOOKUP(B17,'済　財政力指数等'!$N$6:$AC$64,11)</f>
        <v>0.3</v>
      </c>
      <c r="O17" s="79">
        <f t="shared" si="0"/>
        <v>0.32</v>
      </c>
      <c r="P17" s="443">
        <f>VLOOKUP(B17,'済　財政力指数等'!$N$6:$AE$64,18)</f>
        <v>6.5</v>
      </c>
      <c r="Q17" s="84">
        <f>VLOOKUP(B17,'済　経常収支比率'!$A$5:$R$63,18)</f>
        <v>94.5</v>
      </c>
      <c r="R17" s="84">
        <f>VLOOKUP(B17,'済　経常収支比率'!$A$5:$R$63,17)</f>
        <v>90.6</v>
      </c>
      <c r="S17" s="84">
        <f>VLOOKUP($B17,'済　公債費比率'!$A$6:$G$64,7)</f>
        <v>6.6</v>
      </c>
      <c r="T17" s="84">
        <f>VLOOKUP($B17,'済　公債費比率'!$A$6:$G$64,6)</f>
        <v>7.8</v>
      </c>
      <c r="U17" s="246">
        <f>VLOOKUP(B17,'  【済】将来負担比率'!$A:$C,3)</f>
        <v>29.1</v>
      </c>
      <c r="V17" s="214">
        <f>VLOOKUP(B17,'済　国調就業'!$A$4:$P$63,16)</f>
        <v>20091</v>
      </c>
      <c r="W17" s="443">
        <f>VLOOKUP(B17,'済　国調就業'!$A$4:$J$63,4)</f>
        <v>13</v>
      </c>
      <c r="X17" s="443">
        <f>VLOOKUP(B17,'済　国調就業'!$A$4:$J$63,6)</f>
        <v>38.1</v>
      </c>
      <c r="Y17" s="459">
        <f>VLOOKUP(B17,'済　国調就業'!$A$4:$J$63,8)</f>
        <v>48.5</v>
      </c>
      <c r="Z17" s="42"/>
    </row>
    <row r="18" spans="1:26" ht="19.5" customHeight="1">
      <c r="A18" s="479"/>
      <c r="B18" s="18">
        <v>11</v>
      </c>
      <c r="C18" s="94" t="str">
        <f>VLOOKUP(B18,'済　財政力指数等'!$N$6:$O$64,2)</f>
        <v>南相馬市</v>
      </c>
      <c r="D18" s="101" t="str">
        <f>VLOOKUP($B18,'済　類型'!$A$2:$C$60,3)</f>
        <v>Ⅱ - 1</v>
      </c>
      <c r="E18" s="231">
        <f>VLOOKUP(B18,'済　国調就業'!$A$4:$S$63,17)</f>
        <v>72837</v>
      </c>
      <c r="F18" s="215">
        <f>VLOOKUP(B18,'済　国調就業'!$A$4:$S$63,18)</f>
        <v>70878</v>
      </c>
      <c r="G18" s="215">
        <f>VLOOKUP(B18,'済　人口'!$A$7:$F$67,5)</f>
        <v>57797</v>
      </c>
      <c r="H18" s="234">
        <f>VLOOKUP(B18,'済　国調就業'!$A$4:$S$63,19)</f>
        <v>398.58</v>
      </c>
      <c r="I18" s="95">
        <f>VLOOKUP(B18,'済　財政力指数等'!$N$6:$AC$64,8)</f>
        <v>15063445</v>
      </c>
      <c r="J18" s="95">
        <f>VLOOKUP(B18,'済　財政力指数等'!$N$6:$AC$64,5)</f>
        <v>9566624</v>
      </c>
      <c r="K18" s="96">
        <f>VLOOKUP(B18,'済　財政力指数等'!$N$6:$AC$64,16)</f>
        <v>18654634</v>
      </c>
      <c r="L18" s="97">
        <f>VLOOKUP(B18,'済　財政力指数等'!$N$6:$AC$64,9)</f>
        <v>0.61</v>
      </c>
      <c r="M18" s="97">
        <f>VLOOKUP(B18,'済　財政力指数等'!$N$6:$AC$64,10)</f>
        <v>0.64</v>
      </c>
      <c r="N18" s="97">
        <f>VLOOKUP(B18,'済　財政力指数等'!$N$6:$AC$64,11)</f>
        <v>0.64</v>
      </c>
      <c r="O18" s="97">
        <f aca="true" t="shared" si="1" ref="O18:O67">ROUND((L18+M18+N18)/3,2)</f>
        <v>0.63</v>
      </c>
      <c r="P18" s="444">
        <f>VLOOKUP(B18,'済　財政力指数等'!$N$6:$AE$64,18)</f>
        <v>8.1</v>
      </c>
      <c r="Q18" s="98">
        <f>VLOOKUP(B18,'済　経常収支比率'!$A$5:$R$63,18)</f>
        <v>96</v>
      </c>
      <c r="R18" s="98">
        <f>VLOOKUP(B18,'済　経常収支比率'!$A$5:$R$63,17)</f>
        <v>91.3</v>
      </c>
      <c r="S18" s="84">
        <f>VLOOKUP($B18,'済　公債費比率'!$A$6:$G$64,7)</f>
        <v>10.1</v>
      </c>
      <c r="T18" s="84">
        <f>VLOOKUP($B18,'済　公債費比率'!$A$6:$G$64,6)</f>
        <v>7.3</v>
      </c>
      <c r="U18" s="246" t="str">
        <f>VLOOKUP(B18,'  【済】将来負担比率'!$A:$C,3)</f>
        <v>-</v>
      </c>
      <c r="V18" s="215">
        <f>VLOOKUP(B18,'済　国調就業'!$A$4:$P$63,16)</f>
        <v>29138</v>
      </c>
      <c r="W18" s="444">
        <f>VLOOKUP(B18,'済　国調就業'!$A$4:$J$63,4)</f>
        <v>4.2</v>
      </c>
      <c r="X18" s="444">
        <f>VLOOKUP(B18,'済　国調就業'!$A$4:$J$63,6)</f>
        <v>41.1</v>
      </c>
      <c r="Y18" s="460">
        <f>VLOOKUP(B18,'済　国調就業'!$A$4:$J$63,8)</f>
        <v>54</v>
      </c>
      <c r="Z18" s="42"/>
    </row>
    <row r="19" spans="1:26" ht="19.5" customHeight="1">
      <c r="A19" s="479"/>
      <c r="B19" s="18">
        <v>12</v>
      </c>
      <c r="C19" s="94" t="str">
        <f>VLOOKUP(B19,'済　財政力指数等'!$N$6:$O$64,2)</f>
        <v>伊達市</v>
      </c>
      <c r="D19" s="101" t="str">
        <f>VLOOKUP($B19,'済　類型'!$A$2:$C$60,3)</f>
        <v>Ⅱ - 0</v>
      </c>
      <c r="E19" s="215">
        <f>VLOOKUP(B19,'済　国調就業'!$A$4:$S$63,17)</f>
        <v>69289</v>
      </c>
      <c r="F19" s="215">
        <f>VLOOKUP(B19,'済　国調就業'!$A$4:$S$63,18)</f>
        <v>66027</v>
      </c>
      <c r="G19" s="215">
        <f>VLOOKUP(B19,'済　人口'!$A$7:$F$67,5)</f>
        <v>62400</v>
      </c>
      <c r="H19" s="234">
        <f>VLOOKUP(B19,'済　国調就業'!$A$4:$S$63,19)</f>
        <v>265.12</v>
      </c>
      <c r="I19" s="95">
        <f>VLOOKUP(B19,'済　財政力指数等'!$N$6:$AC$64,8)</f>
        <v>15601352</v>
      </c>
      <c r="J19" s="95">
        <f>VLOOKUP(B19,'済　財政力指数等'!$N$6:$AC$64,5)</f>
        <v>5683664</v>
      </c>
      <c r="K19" s="96">
        <f>VLOOKUP(B19,'済　財政力指数等'!$N$6:$AC$64,16)</f>
        <v>17801380</v>
      </c>
      <c r="L19" s="97">
        <f>VLOOKUP(B19,'済　財政力指数等'!$N$6:$AC$64,9)</f>
        <v>0.4</v>
      </c>
      <c r="M19" s="97">
        <f>VLOOKUP(B19,'済　財政力指数等'!$N$6:$AC$64,10)</f>
        <v>0.41</v>
      </c>
      <c r="N19" s="97">
        <f>VLOOKUP(B19,'済　財政力指数等'!$N$6:$AC$64,11)</f>
        <v>0.36</v>
      </c>
      <c r="O19" s="97">
        <f>ROUND((L19+M19+N19)/3,2)</f>
        <v>0.39</v>
      </c>
      <c r="P19" s="444">
        <f>VLOOKUP(B19,'済　財政力指数等'!$N$6:$AE$64,18)</f>
        <v>9.5</v>
      </c>
      <c r="Q19" s="98">
        <f>VLOOKUP(B19,'済　経常収支比率'!$A$5:$R$63,18)</f>
        <v>94.2</v>
      </c>
      <c r="R19" s="98">
        <f>VLOOKUP(B19,'済　経常収支比率'!$A$5:$R$63,17)</f>
        <v>89.9</v>
      </c>
      <c r="S19" s="84">
        <f>VLOOKUP($B19,'済　公債費比率'!$A$6:$G$64,7)</f>
        <v>6.5</v>
      </c>
      <c r="T19" s="84">
        <f>VLOOKUP($B19,'済　公債費比率'!$A$6:$G$64,6)</f>
        <v>6.5</v>
      </c>
      <c r="U19" s="246">
        <f>VLOOKUP(B19,'  【済】将来負担比率'!$A:$C,3)</f>
        <v>32.9</v>
      </c>
      <c r="V19" s="215">
        <f>VLOOKUP(B19,'済　国調就業'!$A$4:$P$63,16)</f>
        <v>32100</v>
      </c>
      <c r="W19" s="444">
        <f>VLOOKUP(B19,'済　国調就業'!$A$4:$J$63,4)</f>
        <v>12.5</v>
      </c>
      <c r="X19" s="444">
        <f>VLOOKUP(B19,'済　国調就業'!$A$4:$J$63,6)</f>
        <v>30.3</v>
      </c>
      <c r="Y19" s="460">
        <f>VLOOKUP(B19,'済　国調就業'!$A$4:$J$63,8)</f>
        <v>56.1</v>
      </c>
      <c r="Z19" s="42"/>
    </row>
    <row r="20" spans="1:26" ht="19.5" customHeight="1">
      <c r="A20" s="479"/>
      <c r="B20" s="18">
        <v>13</v>
      </c>
      <c r="C20" s="48" t="str">
        <f>VLOOKUP(B20,'済　財政力指数等'!$N$6:$O$64,2)</f>
        <v>本宮市</v>
      </c>
      <c r="D20" s="101" t="str">
        <f>VLOOKUP($B20,'済　類型'!$A$2:$C$60,3)</f>
        <v>Ⅰ - 2</v>
      </c>
      <c r="E20" s="216">
        <f>VLOOKUP(B20,'済　国調就業'!$A$4:$S$63,17)</f>
        <v>31367</v>
      </c>
      <c r="F20" s="216">
        <f>VLOOKUP(B20,'済　国調就業'!$A$4:$S$63,18)</f>
        <v>31489</v>
      </c>
      <c r="G20" s="216">
        <f>VLOOKUP(B20,'済　人口'!$A$7:$F$67,5)</f>
        <v>30924</v>
      </c>
      <c r="H20" s="235">
        <f>VLOOKUP(B20,'済　国調就業'!$A$4:$S$63,19)</f>
        <v>88.02</v>
      </c>
      <c r="I20" s="72">
        <f>VLOOKUP(B20,'済　財政力指数等'!$N$6:$AC$64,8)</f>
        <v>6546229</v>
      </c>
      <c r="J20" s="72">
        <f>VLOOKUP(B20,'済　財政力指数等'!$N$6:$AC$64,5)</f>
        <v>3858119</v>
      </c>
      <c r="K20" s="77">
        <f>VLOOKUP(B20,'済　財政力指数等'!$N$6:$AC$64,16)</f>
        <v>8041002</v>
      </c>
      <c r="L20" s="80">
        <f>VLOOKUP(B20,'済　財政力指数等'!$N$6:$AC$64,9)</f>
        <v>0.62</v>
      </c>
      <c r="M20" s="80">
        <f>VLOOKUP(B20,'済　財政力指数等'!$N$6:$AC$64,10)</f>
        <v>0.64</v>
      </c>
      <c r="N20" s="80">
        <f>VLOOKUP(B20,'済　財政力指数等'!$N$6:$AC$64,11)</f>
        <v>0.59</v>
      </c>
      <c r="O20" s="80">
        <f>ROUND((L20+M20+N20)/3,2)</f>
        <v>0.62</v>
      </c>
      <c r="P20" s="445">
        <f>VLOOKUP(B20,'済　財政力指数等'!$N$6:$AE$64,18)</f>
        <v>9</v>
      </c>
      <c r="Q20" s="85">
        <f>VLOOKUP(B20,'済　経常収支比率'!$A$5:$R$63,18)</f>
        <v>91</v>
      </c>
      <c r="R20" s="85">
        <f>VLOOKUP(B20,'済　経常収支比率'!$A$5:$R$63,17)</f>
        <v>86</v>
      </c>
      <c r="S20" s="85">
        <f>VLOOKUP($B20,'済　公債費比率'!$A$6:$G$64,7)</f>
        <v>9.4</v>
      </c>
      <c r="T20" s="85">
        <f>VLOOKUP($B20,'済　公債費比率'!$A$6:$G$64,6)</f>
        <v>8.1</v>
      </c>
      <c r="U20" s="247">
        <f>VLOOKUP(B20,'  【済】将来負担比率'!$A:$C,3)</f>
        <v>93.3</v>
      </c>
      <c r="V20" s="216">
        <f>VLOOKUP(B20,'済　国調就業'!$A$4:$P$63,16)</f>
        <v>15494</v>
      </c>
      <c r="W20" s="445">
        <f>VLOOKUP(B20,'済　国調就業'!$A$4:$J$63,4)</f>
        <v>5.9</v>
      </c>
      <c r="X20" s="445">
        <f>VLOOKUP(B20,'済　国調就業'!$A$4:$J$63,6)</f>
        <v>33.4</v>
      </c>
      <c r="Y20" s="461">
        <f>VLOOKUP(B20,'済　国調就業'!$A$4:$J$63,8)</f>
        <v>59.7</v>
      </c>
      <c r="Z20" s="42"/>
    </row>
    <row r="21" spans="1:26" ht="19.5" customHeight="1">
      <c r="A21" s="479"/>
      <c r="B21" s="18"/>
      <c r="C21" s="480" t="s">
        <v>153</v>
      </c>
      <c r="D21" s="481"/>
      <c r="E21" s="217">
        <f>SUM(E8:E20)</f>
        <v>1643093</v>
      </c>
      <c r="F21" s="217">
        <f aca="true" t="shared" si="2" ref="F21:K21">SUM(F8:F20)</f>
        <v>1602602</v>
      </c>
      <c r="G21" s="217">
        <f t="shared" si="2"/>
        <v>1579063</v>
      </c>
      <c r="H21" s="236">
        <f t="shared" si="2"/>
        <v>6031.55</v>
      </c>
      <c r="I21" s="73">
        <f t="shared" si="2"/>
        <v>290979433</v>
      </c>
      <c r="J21" s="73">
        <f t="shared" si="2"/>
        <v>187187976</v>
      </c>
      <c r="K21" s="73">
        <f t="shared" si="2"/>
        <v>364226039</v>
      </c>
      <c r="L21" s="81">
        <f>'済　財政力指数等'!V65</f>
        <v>0.57</v>
      </c>
      <c r="M21" s="81">
        <f>'済　財政力指数等'!W65</f>
        <v>0.58</v>
      </c>
      <c r="N21" s="81">
        <f>'済　財政力指数等'!X65</f>
        <v>0.56</v>
      </c>
      <c r="O21" s="81">
        <f>'済　財政力指数等'!Y65</f>
        <v>0.57</v>
      </c>
      <c r="P21" s="446">
        <f>'済　財政力指数等'!AH65</f>
        <v>6.6</v>
      </c>
      <c r="Q21" s="86">
        <f>'済　経常収支比率'!T64</f>
        <v>91.9</v>
      </c>
      <c r="R21" s="86">
        <f>'済　経常収支比率'!S64</f>
        <v>86</v>
      </c>
      <c r="S21" s="86">
        <f>'済　公債費比率'!G68</f>
        <v>8.2</v>
      </c>
      <c r="T21" s="86">
        <f>'済　公債費比率'!F68</f>
        <v>7.6</v>
      </c>
      <c r="U21" s="248">
        <f>'  【済】将来負担比率'!D65</f>
        <v>37.1</v>
      </c>
      <c r="V21" s="217">
        <f>SUM(V8:V20)</f>
        <v>765428</v>
      </c>
      <c r="W21" s="446">
        <f>'済　国調就業'!D64</f>
        <v>5</v>
      </c>
      <c r="X21" s="446">
        <f>'済　国調就業'!F64</f>
        <v>28</v>
      </c>
      <c r="Y21" s="462">
        <f>'済　国調就業'!H64</f>
        <v>65.2</v>
      </c>
      <c r="Z21" s="42"/>
    </row>
    <row r="22" spans="1:26" ht="19.5" customHeight="1">
      <c r="A22" s="479"/>
      <c r="B22" s="18">
        <v>14</v>
      </c>
      <c r="C22" s="49" t="str">
        <f>VLOOKUP(B22,'済　財政力指数等'!$N$6:$O$64,2)</f>
        <v>桑折町</v>
      </c>
      <c r="D22" s="100" t="str">
        <f>VLOOKUP($B22,'済　類型'!$A$2:$C$60,3)</f>
        <v>Ⅲ - 1</v>
      </c>
      <c r="E22" s="230">
        <f>VLOOKUP(B22,'済　国調就業'!$A$4:$S$63,17)</f>
        <v>13411</v>
      </c>
      <c r="F22" s="213">
        <f>VLOOKUP(B22,'済　国調就業'!$A$4:$S$63,18)</f>
        <v>12853</v>
      </c>
      <c r="G22" s="218">
        <f>VLOOKUP(B22,'済　人口'!$A$7:$F$67,5)</f>
        <v>12271</v>
      </c>
      <c r="H22" s="232">
        <f>VLOOKUP(B22,'済　国調就業'!$A$4:$S$63,19)</f>
        <v>42.97</v>
      </c>
      <c r="I22" s="70">
        <f>VLOOKUP(B22,'済　財政力指数等'!$N$6:$AC$64,8)</f>
        <v>2932364</v>
      </c>
      <c r="J22" s="70">
        <f>VLOOKUP(B22,'済　財政力指数等'!$N$6:$AC$64,5)</f>
        <v>1310682</v>
      </c>
      <c r="K22" s="75">
        <f>VLOOKUP(B22,'済　財政力指数等'!$N$6:$AC$64,16)</f>
        <v>3464759</v>
      </c>
      <c r="L22" s="78">
        <f>VLOOKUP(B22,'済　財政力指数等'!$N$6:$AC$64,9)</f>
        <v>0.45</v>
      </c>
      <c r="M22" s="78">
        <f>VLOOKUP(B22,'済　財政力指数等'!$N$6:$AC$64,10)</f>
        <v>0.45</v>
      </c>
      <c r="N22" s="78">
        <f>VLOOKUP(B22,'済　財政力指数等'!$N$6:$AC$64,11)</f>
        <v>0.45</v>
      </c>
      <c r="O22" s="82">
        <f t="shared" si="1"/>
        <v>0.45</v>
      </c>
      <c r="P22" s="442">
        <f>VLOOKUP(B22,'済　財政力指数等'!$N$6:$AE$64,18)</f>
        <v>8.9</v>
      </c>
      <c r="Q22" s="83">
        <f>VLOOKUP(B22,'済　経常収支比率'!$A$5:$R$63,18)</f>
        <v>92.6</v>
      </c>
      <c r="R22" s="83">
        <f>VLOOKUP(B22,'済　経常収支比率'!$A$5:$R$63,17)</f>
        <v>87.6</v>
      </c>
      <c r="S22" s="124">
        <f>VLOOKUP($B22,'済　公債費比率'!$A$6:$G$64,7)</f>
        <v>11</v>
      </c>
      <c r="T22" s="124">
        <f>VLOOKUP($B22,'済　公債費比率'!$A$6:$G$64,6)</f>
        <v>12.5</v>
      </c>
      <c r="U22" s="245">
        <f>VLOOKUP(B22,'  【済】将来負担比率'!$A:$C,3)</f>
        <v>10.1</v>
      </c>
      <c r="V22" s="213">
        <f>VLOOKUP(B22,'済　国調就業'!$A$4:$P$63,16)</f>
        <v>6096</v>
      </c>
      <c r="W22" s="442">
        <f>VLOOKUP(B22,'済　国調就業'!$A$4:$J$63,4)</f>
        <v>13.3</v>
      </c>
      <c r="X22" s="442">
        <f>VLOOKUP(B22,'済　国調就業'!$A$4:$J$63,6)</f>
        <v>28.8</v>
      </c>
      <c r="Y22" s="458">
        <f>VLOOKUP(B22,'済　国調就業'!$A$4:$J$63,8)</f>
        <v>57.8</v>
      </c>
      <c r="Z22" s="42"/>
    </row>
    <row r="23" spans="1:26" ht="19.5" customHeight="1">
      <c r="A23" s="479"/>
      <c r="B23" s="18">
        <v>15</v>
      </c>
      <c r="C23" s="47" t="str">
        <f>VLOOKUP(B23,'済　財政力指数等'!$N$6:$O$64,2)</f>
        <v>国見町</v>
      </c>
      <c r="D23" s="100" t="str">
        <f>VLOOKUP($B23,'済　類型'!$A$2:$C$60,3)</f>
        <v>Ⅱ - 1</v>
      </c>
      <c r="E23" s="214">
        <f>VLOOKUP(B23,'済　国調就業'!$A$4:$S$63,17)</f>
        <v>10692</v>
      </c>
      <c r="F23" s="214">
        <f>VLOOKUP(B23,'済　国調就業'!$A$4:$S$63,18)</f>
        <v>10086</v>
      </c>
      <c r="G23" s="218">
        <f>VLOOKUP(B23,'済　人口'!$A$7:$F$67,5)</f>
        <v>9512</v>
      </c>
      <c r="H23" s="233">
        <f>VLOOKUP(B23,'済　国調就業'!$A$4:$S$63,19)</f>
        <v>37.95</v>
      </c>
      <c r="I23" s="71">
        <f>VLOOKUP(B23,'済　財政力指数等'!$N$6:$AC$64,8)</f>
        <v>3094242</v>
      </c>
      <c r="J23" s="71">
        <f>VLOOKUP(B23,'済　財政力指数等'!$N$6:$AC$64,5)</f>
        <v>932891</v>
      </c>
      <c r="K23" s="76">
        <f>VLOOKUP(B23,'済　財政力指数等'!$N$6:$AC$64,16)</f>
        <v>3481136</v>
      </c>
      <c r="L23" s="79">
        <f>VLOOKUP(B23,'済　財政力指数等'!$N$6:$AC$64,9)</f>
        <v>0.29</v>
      </c>
      <c r="M23" s="79">
        <f>VLOOKUP(B23,'済　財政力指数等'!$N$6:$AC$64,10)</f>
        <v>0.29</v>
      </c>
      <c r="N23" s="79">
        <f>VLOOKUP(B23,'済　財政力指数等'!$N$6:$AC$64,11)</f>
        <v>0.3</v>
      </c>
      <c r="O23" s="79">
        <f t="shared" si="1"/>
        <v>0.29</v>
      </c>
      <c r="P23" s="443">
        <f>VLOOKUP(B23,'済　財政力指数等'!$N$6:$AE$64,18)</f>
        <v>11.2</v>
      </c>
      <c r="Q23" s="84">
        <f>VLOOKUP(B23,'済　経常収支比率'!$A$5:$R$63,18)</f>
        <v>86.7</v>
      </c>
      <c r="R23" s="84">
        <f>VLOOKUP(B23,'済　経常収支比率'!$A$5:$R$63,17)</f>
        <v>82.9</v>
      </c>
      <c r="S23" s="98">
        <f>VLOOKUP($B23,'済　公債費比率'!$A$6:$G$64,7)</f>
        <v>6.6</v>
      </c>
      <c r="T23" s="98">
        <f>VLOOKUP($B23,'済　公債費比率'!$A$6:$G$64,6)</f>
        <v>7.5</v>
      </c>
      <c r="U23" s="249">
        <f>VLOOKUP(B23,'  【済】将来負担比率'!$A:$C,3)</f>
        <v>70.7</v>
      </c>
      <c r="V23" s="214">
        <f>VLOOKUP(B23,'済　国調就業'!$A$4:$P$63,16)</f>
        <v>4797</v>
      </c>
      <c r="W23" s="443">
        <f>VLOOKUP(B23,'済　国調就業'!$A$4:$J$63,4)</f>
        <v>16.6</v>
      </c>
      <c r="X23" s="443">
        <f>VLOOKUP(B23,'済　国調就業'!$A$4:$J$63,6)</f>
        <v>27.1</v>
      </c>
      <c r="Y23" s="459">
        <f>VLOOKUP(B23,'済　国調就業'!$A$4:$J$63,8)</f>
        <v>56</v>
      </c>
      <c r="Z23" s="42"/>
    </row>
    <row r="24" spans="1:26" ht="19.5" customHeight="1">
      <c r="A24" s="479"/>
      <c r="B24" s="18">
        <v>16</v>
      </c>
      <c r="C24" s="47" t="str">
        <f>VLOOKUP(B24,'済　財政力指数等'!$N$6:$O$64,2)</f>
        <v>川俣町</v>
      </c>
      <c r="D24" s="100" t="str">
        <f>VLOOKUP($B24,'済　類型'!$A$2:$C$60,3)</f>
        <v>Ⅲ - 1</v>
      </c>
      <c r="E24" s="214">
        <f>VLOOKUP(B24,'済　国調就業'!$A$4:$S$63,17)</f>
        <v>17034</v>
      </c>
      <c r="F24" s="214">
        <f>VLOOKUP(B24,'済　国調就業'!$A$4:$S$63,18)</f>
        <v>15569</v>
      </c>
      <c r="G24" s="218">
        <f>VLOOKUP(B24,'済　人口'!$A$7:$F$67,5)</f>
        <v>14452</v>
      </c>
      <c r="H24" s="233">
        <f>VLOOKUP(B24,'済　国調就業'!$A$4:$S$63,19)</f>
        <v>127.7</v>
      </c>
      <c r="I24" s="71">
        <f>VLOOKUP(B24,'済　財政力指数等'!$N$6:$AC$64,8)</f>
        <v>3603185</v>
      </c>
      <c r="J24" s="71">
        <f>VLOOKUP(B24,'済　財政力指数等'!$N$6:$AC$64,5)</f>
        <v>1355785</v>
      </c>
      <c r="K24" s="76">
        <f>VLOOKUP(B24,'済　財政力指数等'!$N$6:$AC$64,16)</f>
        <v>4125336</v>
      </c>
      <c r="L24" s="79">
        <f>VLOOKUP(B24,'済　財政力指数等'!$N$6:$AC$64,9)</f>
        <v>0.34</v>
      </c>
      <c r="M24" s="79">
        <f>VLOOKUP(B24,'済　財政力指数等'!$N$6:$AC$64,10)</f>
        <v>0.36</v>
      </c>
      <c r="N24" s="79">
        <f>VLOOKUP(B24,'済　財政力指数等'!$N$6:$AC$64,11)</f>
        <v>0.38</v>
      </c>
      <c r="O24" s="79">
        <f t="shared" si="1"/>
        <v>0.36</v>
      </c>
      <c r="P24" s="443">
        <f>VLOOKUP(B24,'済　財政力指数等'!$N$6:$AE$64,18)</f>
        <v>10.7</v>
      </c>
      <c r="Q24" s="84">
        <f>VLOOKUP(B24,'済　経常収支比率'!$A$5:$R$63,18)</f>
        <v>93.7</v>
      </c>
      <c r="R24" s="84">
        <f>VLOOKUP(B24,'済　経常収支比率'!$A$5:$R$63,17)</f>
        <v>89.5</v>
      </c>
      <c r="S24" s="84">
        <f>VLOOKUP($B24,'済　公債費比率'!$A$6:$G$64,7)</f>
        <v>3</v>
      </c>
      <c r="T24" s="84">
        <f>VLOOKUP($B24,'済　公債費比率'!$A$6:$G$64,6)</f>
        <v>3.4</v>
      </c>
      <c r="U24" s="246">
        <f>VLOOKUP(B24,'  【済】将来負担比率'!$A:$C,3)</f>
        <v>76.3</v>
      </c>
      <c r="V24" s="214">
        <f>VLOOKUP(B24,'済　国調就業'!$A$4:$P$63,16)</f>
        <v>7047</v>
      </c>
      <c r="W24" s="443">
        <f>VLOOKUP(B24,'済　国調就業'!$A$4:$J$63,4)</f>
        <v>5</v>
      </c>
      <c r="X24" s="443">
        <f>VLOOKUP(B24,'済　国調就業'!$A$4:$J$63,6)</f>
        <v>42.2</v>
      </c>
      <c r="Y24" s="459">
        <f>VLOOKUP(B24,'済　国調就業'!$A$4:$J$63,8)</f>
        <v>52.1</v>
      </c>
      <c r="Z24" s="42"/>
    </row>
    <row r="25" spans="1:26" ht="19.5" customHeight="1">
      <c r="A25" s="479"/>
      <c r="B25" s="18">
        <v>18</v>
      </c>
      <c r="C25" s="47" t="str">
        <f>VLOOKUP(B25,'済　財政力指数等'!$N$6:$O$64,2)</f>
        <v>大玉村</v>
      </c>
      <c r="D25" s="100" t="str">
        <f>VLOOKUP($B25,'済　類型'!$A$2:$C$60,3)</f>
        <v>Ⅱ - 1</v>
      </c>
      <c r="E25" s="214">
        <f>VLOOKUP(B25,'済　国調就業'!$A$4:$S$63,17)</f>
        <v>8464</v>
      </c>
      <c r="F25" s="214">
        <f>VLOOKUP(B25,'済　国調就業'!$A$4:$S$63,18)</f>
        <v>8574</v>
      </c>
      <c r="G25" s="218">
        <f>VLOOKUP(B25,'済　人口'!$A$7:$F$67,5)</f>
        <v>8679</v>
      </c>
      <c r="H25" s="233">
        <f>VLOOKUP(B25,'済　国調就業'!$A$4:$S$63,19)</f>
        <v>79.44</v>
      </c>
      <c r="I25" s="71">
        <f>VLOOKUP(B25,'済　財政力指数等'!$N$6:$AC$64,8)</f>
        <v>2393875</v>
      </c>
      <c r="J25" s="71">
        <f>VLOOKUP(B25,'済　財政力指数等'!$N$6:$AC$64,5)</f>
        <v>873940</v>
      </c>
      <c r="K25" s="76">
        <f>VLOOKUP(B25,'済　財政力指数等'!$N$6:$AC$64,16)</f>
        <v>2737020</v>
      </c>
      <c r="L25" s="79">
        <f>VLOOKUP(B25,'済　財政力指数等'!$N$6:$AC$64,9)</f>
        <v>0.36</v>
      </c>
      <c r="M25" s="79">
        <f>VLOOKUP(B25,'済　財政力指数等'!$N$6:$AC$64,10)</f>
        <v>0.36</v>
      </c>
      <c r="N25" s="79">
        <f>VLOOKUP(B25,'済　財政力指数等'!$N$6:$AC$64,11)</f>
        <v>0.37</v>
      </c>
      <c r="O25" s="79">
        <f t="shared" si="1"/>
        <v>0.36</v>
      </c>
      <c r="P25" s="443">
        <f>VLOOKUP(B25,'済　財政力指数等'!$N$6:$AE$64,18)</f>
        <v>12.1</v>
      </c>
      <c r="Q25" s="84">
        <f>VLOOKUP(B25,'済　経常収支比率'!$A$5:$R$63,18)</f>
        <v>91.5</v>
      </c>
      <c r="R25" s="84">
        <f>VLOOKUP(B25,'済　経常収支比率'!$A$5:$R$63,17)</f>
        <v>87.4</v>
      </c>
      <c r="S25" s="84">
        <f>VLOOKUP($B25,'済　公債費比率'!$A$6:$G$64,7)</f>
        <v>6</v>
      </c>
      <c r="T25" s="84">
        <f>VLOOKUP($B25,'済　公債費比率'!$A$6:$G$64,6)</f>
        <v>6.3</v>
      </c>
      <c r="U25" s="246">
        <f>VLOOKUP(B25,'  【済】将来負担比率'!$A:$C,3)</f>
        <v>11.8</v>
      </c>
      <c r="V25" s="214">
        <f>VLOOKUP(B25,'済　国調就業'!$A$4:$P$63,16)</f>
        <v>4594</v>
      </c>
      <c r="W25" s="443">
        <f>VLOOKUP(B25,'済　国調就業'!$A$4:$J$63,4)</f>
        <v>12.3</v>
      </c>
      <c r="X25" s="443">
        <f>VLOOKUP(B25,'済　国調就業'!$A$4:$J$63,6)</f>
        <v>33.5</v>
      </c>
      <c r="Y25" s="459">
        <f>VLOOKUP(B25,'済　国調就業'!$A$4:$J$63,8)</f>
        <v>54</v>
      </c>
      <c r="Z25" s="42"/>
    </row>
    <row r="26" spans="1:26" ht="19.5" customHeight="1">
      <c r="A26" s="479"/>
      <c r="B26" s="18">
        <v>19</v>
      </c>
      <c r="C26" s="47" t="str">
        <f>VLOOKUP(B26,'済　財政力指数等'!$N$6:$O$64,2)</f>
        <v>鏡石町</v>
      </c>
      <c r="D26" s="100" t="str">
        <f>VLOOKUP($B26,'済　類型'!$A$2:$C$60,3)</f>
        <v>Ⅲ - 1</v>
      </c>
      <c r="E26" s="214">
        <f>VLOOKUP(B26,'済　国調就業'!$A$4:$S$63,17)</f>
        <v>12746</v>
      </c>
      <c r="F26" s="214">
        <f>VLOOKUP(B26,'済　国調就業'!$A$4:$S$63,18)</f>
        <v>12815</v>
      </c>
      <c r="G26" s="218">
        <f>VLOOKUP(B26,'済　人口'!$A$7:$F$67,5)</f>
        <v>12486</v>
      </c>
      <c r="H26" s="233">
        <f>VLOOKUP(B26,'済　国調就業'!$A$4:$S$63,19)</f>
        <v>31.3</v>
      </c>
      <c r="I26" s="71">
        <f>VLOOKUP(B26,'済　財政力指数等'!$N$6:$AC$64,8)</f>
        <v>2693095</v>
      </c>
      <c r="J26" s="71">
        <f>VLOOKUP(B26,'済　財政力指数等'!$N$6:$AC$64,5)</f>
        <v>1539949</v>
      </c>
      <c r="K26" s="76">
        <f>VLOOKUP(B26,'済　財政力指数等'!$N$6:$AC$64,16)</f>
        <v>3290043</v>
      </c>
      <c r="L26" s="79">
        <f>VLOOKUP(B26,'済　財政力指数等'!$N$6:$AC$64,9)</f>
        <v>0.53</v>
      </c>
      <c r="M26" s="79">
        <f>VLOOKUP(B26,'済　財政力指数等'!$N$6:$AC$64,10)</f>
        <v>0.54</v>
      </c>
      <c r="N26" s="79">
        <f>VLOOKUP(B26,'済　財政力指数等'!$N$6:$AC$64,11)</f>
        <v>0.57</v>
      </c>
      <c r="O26" s="79">
        <f t="shared" si="1"/>
        <v>0.55</v>
      </c>
      <c r="P26" s="443">
        <f>VLOOKUP(B26,'済　財政力指数等'!$N$6:$AE$64,18)</f>
        <v>3.4</v>
      </c>
      <c r="Q26" s="84">
        <f>VLOOKUP(B26,'済　経常収支比率'!$A$5:$R$63,18)</f>
        <v>89.5</v>
      </c>
      <c r="R26" s="84">
        <f>VLOOKUP(B26,'済　経常収支比率'!$A$5:$R$63,17)</f>
        <v>84.6</v>
      </c>
      <c r="S26" s="84">
        <f>VLOOKUP($B26,'済　公債費比率'!$A$6:$G$64,7)</f>
        <v>10</v>
      </c>
      <c r="T26" s="84">
        <f>VLOOKUP($B26,'済　公債費比率'!$A$6:$G$64,6)</f>
        <v>8.6</v>
      </c>
      <c r="U26" s="246">
        <f>VLOOKUP(B26,'  【済】将来負担比率'!$A:$C,3)</f>
        <v>27.3</v>
      </c>
      <c r="V26" s="214">
        <f>VLOOKUP(B26,'済　国調就業'!$A$4:$P$63,16)</f>
        <v>6231</v>
      </c>
      <c r="W26" s="443">
        <f>VLOOKUP(B26,'済　国調就業'!$A$4:$J$63,4)</f>
        <v>8.9</v>
      </c>
      <c r="X26" s="443">
        <f>VLOOKUP(B26,'済　国調就業'!$A$4:$J$63,6)</f>
        <v>37.2</v>
      </c>
      <c r="Y26" s="459">
        <f>VLOOKUP(B26,'済　国調就業'!$A$4:$J$63,8)</f>
        <v>53.7</v>
      </c>
      <c r="Z26" s="42"/>
    </row>
    <row r="27" spans="1:26" ht="19.5" customHeight="1">
      <c r="A27" s="479"/>
      <c r="B27" s="18">
        <v>20</v>
      </c>
      <c r="C27" s="47" t="str">
        <f>VLOOKUP(B27,'済　財政力指数等'!$N$6:$O$64,2)</f>
        <v>天栄村</v>
      </c>
      <c r="D27" s="100" t="str">
        <f>VLOOKUP($B27,'済　類型'!$A$2:$C$60,3)</f>
        <v>Ⅱ - 1</v>
      </c>
      <c r="E27" s="214">
        <f>VLOOKUP(B27,'済　国調就業'!$A$4:$S$63,17)</f>
        <v>6486</v>
      </c>
      <c r="F27" s="214">
        <f>VLOOKUP(B27,'済　国調就業'!$A$4:$S$63,18)</f>
        <v>6291</v>
      </c>
      <c r="G27" s="218">
        <f>VLOOKUP(B27,'済　人口'!$A$7:$F$67,5)</f>
        <v>5611</v>
      </c>
      <c r="H27" s="233">
        <f>VLOOKUP(B27,'済　国調就業'!$A$4:$S$63,19)</f>
        <v>225.52</v>
      </c>
      <c r="I27" s="71">
        <f>VLOOKUP(B27,'済　財政力指数等'!$N$6:$AC$64,8)</f>
        <v>2411195</v>
      </c>
      <c r="J27" s="71">
        <f>VLOOKUP(B27,'済　財政力指数等'!$N$6:$AC$64,5)</f>
        <v>739452</v>
      </c>
      <c r="K27" s="76">
        <f>VLOOKUP(B27,'済　財政力指数等'!$N$6:$AC$64,16)</f>
        <v>2714035</v>
      </c>
      <c r="L27" s="79">
        <f>VLOOKUP(B27,'済　財政力指数等'!$N$6:$AC$64,9)</f>
        <v>0.3</v>
      </c>
      <c r="M27" s="79">
        <f>VLOOKUP(B27,'済　財政力指数等'!$N$6:$AC$64,10)</f>
        <v>0.3</v>
      </c>
      <c r="N27" s="79">
        <f>VLOOKUP(B27,'済　財政力指数等'!$N$6:$AC$64,11)</f>
        <v>0.31</v>
      </c>
      <c r="O27" s="79">
        <f t="shared" si="1"/>
        <v>0.3</v>
      </c>
      <c r="P27" s="443">
        <f>VLOOKUP(B27,'済　財政力指数等'!$N$6:$AE$64,18)</f>
        <v>5.6</v>
      </c>
      <c r="Q27" s="84">
        <f>VLOOKUP(B27,'済　経常収支比率'!$A$5:$R$63,18)</f>
        <v>87.6</v>
      </c>
      <c r="R27" s="84">
        <f>VLOOKUP(B27,'済　経常収支比率'!$A$5:$R$63,17)</f>
        <v>83.9</v>
      </c>
      <c r="S27" s="84">
        <f>VLOOKUP($B27,'済　公債費比率'!$A$6:$G$64,7)</f>
        <v>8.5</v>
      </c>
      <c r="T27" s="84">
        <f>VLOOKUP($B27,'済　公債費比率'!$A$6:$G$64,6)</f>
        <v>8.2</v>
      </c>
      <c r="U27" s="246">
        <f>VLOOKUP(B27,'  【済】将来負担比率'!$A:$C,3)</f>
        <v>20.5</v>
      </c>
      <c r="V27" s="214">
        <f>VLOOKUP(B27,'済　国調就業'!$A$4:$P$63,16)</f>
        <v>2958</v>
      </c>
      <c r="W27" s="443">
        <f>VLOOKUP(B27,'済　国調就業'!$A$4:$J$63,4)</f>
        <v>13.6</v>
      </c>
      <c r="X27" s="443">
        <f>VLOOKUP(B27,'済　国調就業'!$A$4:$J$63,6)</f>
        <v>34.4</v>
      </c>
      <c r="Y27" s="459">
        <f>VLOOKUP(B27,'済　国調就業'!$A$4:$J$63,8)</f>
        <v>51.1</v>
      </c>
      <c r="Z27" s="42"/>
    </row>
    <row r="28" spans="1:26" ht="19.5" customHeight="1">
      <c r="A28" s="479"/>
      <c r="B28" s="18">
        <v>21</v>
      </c>
      <c r="C28" s="47" t="str">
        <f>VLOOKUP(B28,'済　財政力指数等'!$N$6:$O$64,2)</f>
        <v>下郷町</v>
      </c>
      <c r="D28" s="100" t="str">
        <f>VLOOKUP($B28,'済　類型'!$A$2:$C$60,3)</f>
        <v>Ⅱ - 0</v>
      </c>
      <c r="E28" s="214">
        <f>VLOOKUP(B28,'済　国調就業'!$A$4:$S$63,17)</f>
        <v>7053</v>
      </c>
      <c r="F28" s="214">
        <f>VLOOKUP(B28,'済　国調就業'!$A$4:$S$63,18)</f>
        <v>6461</v>
      </c>
      <c r="G28" s="218">
        <f>VLOOKUP(B28,'済　人口'!$A$7:$F$67,5)</f>
        <v>5800</v>
      </c>
      <c r="H28" s="233">
        <f>VLOOKUP(B28,'済　国調就業'!$A$4:$S$63,19)</f>
        <v>317.04</v>
      </c>
      <c r="I28" s="71">
        <f>VLOOKUP(B28,'済　財政力指数等'!$N$6:$AC$64,8)</f>
        <v>2678807</v>
      </c>
      <c r="J28" s="71">
        <f>VLOOKUP(B28,'済　財政力指数等'!$N$6:$AC$64,5)</f>
        <v>996734</v>
      </c>
      <c r="K28" s="76">
        <f>VLOOKUP(B28,'済　財政力指数等'!$N$6:$AC$64,16)</f>
        <v>3107316</v>
      </c>
      <c r="L28" s="79">
        <f>VLOOKUP(B28,'済　財政力指数等'!$N$6:$AC$64,9)</f>
        <v>0.38</v>
      </c>
      <c r="M28" s="79">
        <f>VLOOKUP(B28,'済　財政力指数等'!$N$6:$AC$64,10)</f>
        <v>0.37</v>
      </c>
      <c r="N28" s="79">
        <f>VLOOKUP(B28,'済　財政力指数等'!$N$6:$AC$64,11)</f>
        <v>0.37</v>
      </c>
      <c r="O28" s="79">
        <f t="shared" si="1"/>
        <v>0.37</v>
      </c>
      <c r="P28" s="443">
        <f>VLOOKUP(B28,'済　財政力指数等'!$N$6:$AE$64,18)</f>
        <v>11.8</v>
      </c>
      <c r="Q28" s="84">
        <f>VLOOKUP(B28,'済　経常収支比率'!$A$5:$R$63,18)</f>
        <v>84.9</v>
      </c>
      <c r="R28" s="84">
        <f>VLOOKUP(B28,'済　経常収支比率'!$A$5:$R$63,17)</f>
        <v>80.6</v>
      </c>
      <c r="S28" s="84">
        <f>VLOOKUP($B28,'済　公債費比率'!$A$6:$G$64,7)</f>
        <v>4.9</v>
      </c>
      <c r="T28" s="84">
        <f>VLOOKUP($B28,'済　公債費比率'!$A$6:$G$64,6)</f>
        <v>5</v>
      </c>
      <c r="U28" s="246" t="str">
        <f>VLOOKUP(B28,'  【済】将来負担比率'!$A:$C,3)</f>
        <v>-</v>
      </c>
      <c r="V28" s="214">
        <f>VLOOKUP(B28,'済　国調就業'!$A$4:$P$63,16)</f>
        <v>3189</v>
      </c>
      <c r="W28" s="443">
        <f>VLOOKUP(B28,'済　国調就業'!$A$4:$J$63,4)</f>
        <v>19.4</v>
      </c>
      <c r="X28" s="443">
        <f>VLOOKUP(B28,'済　国調就業'!$A$4:$J$63,6)</f>
        <v>24.8</v>
      </c>
      <c r="Y28" s="459">
        <f>VLOOKUP(B28,'済　国調就業'!$A$4:$J$63,8)</f>
        <v>54.2</v>
      </c>
      <c r="Z28" s="42"/>
    </row>
    <row r="29" spans="1:26" ht="19.5" customHeight="1">
      <c r="A29" s="479"/>
      <c r="B29" s="18">
        <v>22</v>
      </c>
      <c r="C29" s="47" t="str">
        <f>VLOOKUP(B29,'済　財政力指数等'!$N$6:$O$64,2)</f>
        <v>檜枝岐村</v>
      </c>
      <c r="D29" s="100" t="str">
        <f>VLOOKUP($B29,'済　類型'!$A$2:$C$60,3)</f>
        <v>Ⅰ - 2</v>
      </c>
      <c r="E29" s="214">
        <f>VLOOKUP(B29,'済　国調就業'!$A$4:$S$63,17)</f>
        <v>706</v>
      </c>
      <c r="F29" s="214">
        <f>VLOOKUP(B29,'済　国調就業'!$A$4:$S$63,18)</f>
        <v>636</v>
      </c>
      <c r="G29" s="218">
        <f>VLOOKUP(B29,'済　人口'!$A$7:$F$67,5)</f>
        <v>615</v>
      </c>
      <c r="H29" s="233">
        <f>VLOOKUP(B29,'済　国調就業'!$A$4:$S$63,19)</f>
        <v>390.46</v>
      </c>
      <c r="I29" s="71">
        <f>VLOOKUP(B29,'済　財政力指数等'!$N$6:$AC$64,8)</f>
        <v>852991</v>
      </c>
      <c r="J29" s="71">
        <f>VLOOKUP(B29,'済　財政力指数等'!$N$6:$AC$64,5)</f>
        <v>301563</v>
      </c>
      <c r="K29" s="76">
        <f>VLOOKUP(B29,'済　財政力指数等'!$N$6:$AC$64,16)</f>
        <v>996217</v>
      </c>
      <c r="L29" s="79">
        <f>VLOOKUP(B29,'済　財政力指数等'!$N$6:$AC$64,9)</f>
        <v>0.38</v>
      </c>
      <c r="M29" s="79">
        <f>VLOOKUP(B29,'済　財政力指数等'!$N$6:$AC$64,10)</f>
        <v>0.36</v>
      </c>
      <c r="N29" s="79">
        <f>VLOOKUP(B29,'済　財政力指数等'!$N$6:$AC$64,11)</f>
        <v>0.35</v>
      </c>
      <c r="O29" s="79">
        <f t="shared" si="1"/>
        <v>0.36</v>
      </c>
      <c r="P29" s="443">
        <f>VLOOKUP(B29,'済　財政力指数等'!$N$6:$AE$64,18)</f>
        <v>7.7</v>
      </c>
      <c r="Q29" s="84">
        <f>VLOOKUP(B29,'済　経常収支比率'!$A$5:$R$63,18)</f>
        <v>78.9</v>
      </c>
      <c r="R29" s="84">
        <f>VLOOKUP(B29,'済　経常収支比率'!$A$5:$R$63,17)</f>
        <v>75.3</v>
      </c>
      <c r="S29" s="84">
        <f>VLOOKUP($B29,'済　公債費比率'!$A$6:$G$64,7)</f>
        <v>-3.1</v>
      </c>
      <c r="T29" s="84">
        <f>VLOOKUP($B29,'済　公債費比率'!$A$6:$G$64,6)</f>
        <v>-3</v>
      </c>
      <c r="U29" s="246" t="str">
        <f>VLOOKUP(B29,'  【済】将来負担比率'!$A:$C,3)</f>
        <v>-</v>
      </c>
      <c r="V29" s="214">
        <f>VLOOKUP(B29,'済　国調就業'!$A$4:$P$63,16)</f>
        <v>382</v>
      </c>
      <c r="W29" s="443">
        <f>VLOOKUP(B29,'済　国調就業'!$A$4:$J$63,4)</f>
        <v>2.4</v>
      </c>
      <c r="X29" s="443">
        <f>VLOOKUP(B29,'済　国調就業'!$A$4:$J$63,6)</f>
        <v>4.2</v>
      </c>
      <c r="Y29" s="459">
        <f>VLOOKUP(B29,'済　国調就業'!$A$4:$J$63,8)</f>
        <v>93.2</v>
      </c>
      <c r="Z29" s="42"/>
    </row>
    <row r="30" spans="1:26" ht="19.5" customHeight="1">
      <c r="A30" s="479"/>
      <c r="B30" s="18">
        <v>23</v>
      </c>
      <c r="C30" s="47" t="str">
        <f>VLOOKUP(B30,'済　財政力指数等'!$N$6:$O$64,2)</f>
        <v>只見町</v>
      </c>
      <c r="D30" s="100" t="str">
        <f>VLOOKUP($B30,'済　類型'!$A$2:$C$60,3)</f>
        <v>Ⅰ - 1</v>
      </c>
      <c r="E30" s="214">
        <f>VLOOKUP(B30,'済　国調就業'!$A$4:$S$63,17)</f>
        <v>5284</v>
      </c>
      <c r="F30" s="214">
        <f>VLOOKUP(B30,'済　国調就業'!$A$4:$S$63,18)</f>
        <v>4932</v>
      </c>
      <c r="G30" s="218">
        <f>VLOOKUP(B30,'済　人口'!$A$7:$F$67,5)</f>
        <v>4470</v>
      </c>
      <c r="H30" s="233">
        <f>VLOOKUP(B30,'済　国調就業'!$A$4:$S$63,19)</f>
        <v>747.56</v>
      </c>
      <c r="I30" s="71">
        <f>VLOOKUP(B30,'済　財政力指数等'!$N$6:$AC$64,8)</f>
        <v>3120374</v>
      </c>
      <c r="J30" s="71">
        <f>VLOOKUP(B30,'済　財政力指数等'!$N$6:$AC$64,5)</f>
        <v>763261</v>
      </c>
      <c r="K30" s="76">
        <f>VLOOKUP(B30,'済　財政力指数等'!$N$6:$AC$64,16)</f>
        <v>3473923</v>
      </c>
      <c r="L30" s="79">
        <f>VLOOKUP(B30,'済　財政力指数等'!$N$6:$AC$64,9)</f>
        <v>0.25</v>
      </c>
      <c r="M30" s="79">
        <f>VLOOKUP(B30,'済　財政力指数等'!$N$6:$AC$64,10)</f>
        <v>0.25</v>
      </c>
      <c r="N30" s="79">
        <f>VLOOKUP(B30,'済　財政力指数等'!$N$6:$AC$64,11)</f>
        <v>0.24</v>
      </c>
      <c r="O30" s="79">
        <f t="shared" si="1"/>
        <v>0.25</v>
      </c>
      <c r="P30" s="443">
        <f>VLOOKUP(B30,'済　財政力指数等'!$N$6:$AE$64,18)</f>
        <v>4.2</v>
      </c>
      <c r="Q30" s="84">
        <f>VLOOKUP(B30,'済　経常収支比率'!$A$5:$R$63,18)</f>
        <v>77.3</v>
      </c>
      <c r="R30" s="84">
        <f>VLOOKUP(B30,'済　経常収支比率'!$A$5:$R$63,17)</f>
        <v>74.2</v>
      </c>
      <c r="S30" s="84">
        <f>VLOOKUP($B30,'済　公債費比率'!$A$6:$G$64,7)</f>
        <v>3.1</v>
      </c>
      <c r="T30" s="84">
        <f>VLOOKUP($B30,'済　公債費比率'!$A$6:$G$64,6)</f>
        <v>3.7</v>
      </c>
      <c r="U30" s="246" t="str">
        <f>VLOOKUP(B30,'  【済】将来負担比率'!$A:$C,3)</f>
        <v>-</v>
      </c>
      <c r="V30" s="214">
        <f>VLOOKUP(B30,'済　国調就業'!$A$4:$P$63,16)</f>
        <v>2176</v>
      </c>
      <c r="W30" s="443">
        <f>VLOOKUP(B30,'済　国調就業'!$A$4:$J$63,4)</f>
        <v>15.2</v>
      </c>
      <c r="X30" s="443">
        <f>VLOOKUP(B30,'済　国調就業'!$A$4:$J$63,6)</f>
        <v>31.8</v>
      </c>
      <c r="Y30" s="459">
        <f>VLOOKUP(B30,'済　国調就業'!$A$4:$J$63,8)</f>
        <v>52.8</v>
      </c>
      <c r="Z30" s="42"/>
    </row>
    <row r="31" spans="1:26" ht="19.5" customHeight="1">
      <c r="A31" s="479"/>
      <c r="B31" s="18">
        <v>24</v>
      </c>
      <c r="C31" s="47" t="str">
        <f>VLOOKUP(B31,'済　財政力指数等'!$N$6:$O$64,2)</f>
        <v>南会津町</v>
      </c>
      <c r="D31" s="100" t="str">
        <f>VLOOKUP($B31,'済　類型'!$A$2:$C$60,3)</f>
        <v>Ⅳ - 1</v>
      </c>
      <c r="E31" s="214">
        <f>VLOOKUP(B31,'済　国調就業'!$A$4:$S$63,17)</f>
        <v>19870</v>
      </c>
      <c r="F31" s="214">
        <f>VLOOKUP(B31,'済　国調就業'!$A$4:$S$63,18)</f>
        <v>17864</v>
      </c>
      <c r="G31" s="218">
        <f>VLOOKUP(B31,'済　人口'!$A$7:$F$67,5)</f>
        <v>16264</v>
      </c>
      <c r="H31" s="233">
        <f>VLOOKUP(B31,'済　国調就業'!$A$4:$S$63,19)</f>
        <v>886.47</v>
      </c>
      <c r="I31" s="71">
        <f>VLOOKUP(B31,'済　財政力指数等'!$N$6:$AC$64,8)</f>
        <v>7960435</v>
      </c>
      <c r="J31" s="71">
        <f>VLOOKUP(B31,'済　財政力指数等'!$N$6:$AC$64,5)</f>
        <v>1651510</v>
      </c>
      <c r="K31" s="76">
        <f>VLOOKUP(B31,'済　財政力指数等'!$N$6:$AC$64,16)</f>
        <v>8695887</v>
      </c>
      <c r="L31" s="79">
        <f>VLOOKUP(B31,'済　財政力指数等'!$N$6:$AC$64,9)</f>
        <v>0.23</v>
      </c>
      <c r="M31" s="79">
        <f>VLOOKUP(B31,'済　財政力指数等'!$N$6:$AC$64,10)</f>
        <v>0.23</v>
      </c>
      <c r="N31" s="79">
        <f>VLOOKUP(B31,'済　財政力指数等'!$N$6:$AC$64,11)</f>
        <v>0.21</v>
      </c>
      <c r="O31" s="79">
        <f t="shared" si="1"/>
        <v>0.22</v>
      </c>
      <c r="P31" s="443">
        <f>VLOOKUP(B31,'済　財政力指数等'!$N$6:$AE$64,18)</f>
        <v>3.6</v>
      </c>
      <c r="Q31" s="84">
        <f>VLOOKUP(B31,'済　経常収支比率'!$A$5:$R$63,18)</f>
        <v>89.3</v>
      </c>
      <c r="R31" s="84">
        <f>VLOOKUP(B31,'済　経常収支比率'!$A$5:$R$63,17)</f>
        <v>85.9</v>
      </c>
      <c r="S31" s="84">
        <f>VLOOKUP($B31,'済　公債費比率'!$A$6:$G$64,7)</f>
        <v>5.2</v>
      </c>
      <c r="T31" s="84">
        <f>VLOOKUP($B31,'済　公債費比率'!$A$6:$G$64,6)</f>
        <v>5.2</v>
      </c>
      <c r="U31" s="246">
        <f>VLOOKUP(B31,'  【済】将来負担比率'!$A:$C,3)</f>
        <v>19.8</v>
      </c>
      <c r="V31" s="214">
        <f>VLOOKUP(B31,'済　国調就業'!$A$4:$P$63,16)</f>
        <v>8289</v>
      </c>
      <c r="W31" s="443">
        <f>VLOOKUP(B31,'済　国調就業'!$A$4:$J$63,4)</f>
        <v>14.4</v>
      </c>
      <c r="X31" s="443">
        <f>VLOOKUP(B31,'済　国調就業'!$A$4:$J$63,6)</f>
        <v>26.2</v>
      </c>
      <c r="Y31" s="459">
        <f>VLOOKUP(B31,'済　国調就業'!$A$4:$J$63,8)</f>
        <v>59.2</v>
      </c>
      <c r="Z31" s="42"/>
    </row>
    <row r="32" spans="1:26" ht="19.5" customHeight="1">
      <c r="A32" s="479"/>
      <c r="B32" s="18">
        <v>25</v>
      </c>
      <c r="C32" s="47" t="str">
        <f>VLOOKUP(B32,'済　財政力指数等'!$N$6:$O$64,2)</f>
        <v>北塩原村</v>
      </c>
      <c r="D32" s="100" t="str">
        <f>VLOOKUP($B32,'済　類型'!$A$2:$C$60,3)</f>
        <v>Ⅰ - 2</v>
      </c>
      <c r="E32" s="214">
        <f>VLOOKUP(B32,'済　国調就業'!$A$4:$S$63,17)</f>
        <v>3475</v>
      </c>
      <c r="F32" s="214">
        <f>VLOOKUP(B32,'済　国調就業'!$A$4:$S$63,18)</f>
        <v>3185</v>
      </c>
      <c r="G32" s="218">
        <f>VLOOKUP(B32,'済　人口'!$A$7:$F$67,5)</f>
        <v>2831</v>
      </c>
      <c r="H32" s="233">
        <f>VLOOKUP(B32,'済　国調就業'!$A$4:$S$63,19)</f>
        <v>234.08</v>
      </c>
      <c r="I32" s="71">
        <f>VLOOKUP(B32,'済　財政力指数等'!$N$6:$AC$64,8)</f>
        <v>1813033</v>
      </c>
      <c r="J32" s="71">
        <f>VLOOKUP(B32,'済　財政力指数等'!$N$6:$AC$64,5)</f>
        <v>409697</v>
      </c>
      <c r="K32" s="76">
        <f>VLOOKUP(B32,'済　財政力指数等'!$N$6:$AC$64,16)</f>
        <v>2013706</v>
      </c>
      <c r="L32" s="79">
        <f>VLOOKUP(B32,'済　財政力指数等'!$N$6:$AC$64,9)</f>
        <v>0.26</v>
      </c>
      <c r="M32" s="79">
        <f>VLOOKUP(B32,'済　財政力指数等'!$N$6:$AC$64,10)</f>
        <v>0.25</v>
      </c>
      <c r="N32" s="79">
        <f>VLOOKUP(B32,'済　財政力指数等'!$N$6:$AC$64,11)</f>
        <v>0.23</v>
      </c>
      <c r="O32" s="79">
        <f t="shared" si="1"/>
        <v>0.25</v>
      </c>
      <c r="P32" s="443">
        <f>VLOOKUP(B32,'済　財政力指数等'!$N$6:$AE$64,18)</f>
        <v>9</v>
      </c>
      <c r="Q32" s="84">
        <f>VLOOKUP(B32,'済　経常収支比率'!$A$5:$R$63,18)</f>
        <v>92.2</v>
      </c>
      <c r="R32" s="84">
        <f>VLOOKUP(B32,'済　経常収支比率'!$A$5:$R$63,17)</f>
        <v>88.2</v>
      </c>
      <c r="S32" s="84">
        <f>VLOOKUP($B32,'済　公債費比率'!$A$6:$G$64,7)</f>
        <v>10</v>
      </c>
      <c r="T32" s="84">
        <f>VLOOKUP($B32,'済　公債費比率'!$A$6:$G$64,6)</f>
        <v>9.8</v>
      </c>
      <c r="U32" s="246">
        <f>VLOOKUP(B32,'  【済】将来負担比率'!$A:$C,3)</f>
        <v>38.2</v>
      </c>
      <c r="V32" s="214">
        <f>VLOOKUP(B32,'済　国調就業'!$A$4:$P$63,16)</f>
        <v>1628</v>
      </c>
      <c r="W32" s="443">
        <f>VLOOKUP(B32,'済　国調就業'!$A$4:$J$63,4)</f>
        <v>14.4</v>
      </c>
      <c r="X32" s="443">
        <f>VLOOKUP(B32,'済　国調就業'!$A$4:$J$63,6)</f>
        <v>21.4</v>
      </c>
      <c r="Y32" s="459">
        <f>VLOOKUP(B32,'済　国調就業'!$A$4:$J$63,8)</f>
        <v>63.9</v>
      </c>
      <c r="Z32" s="42"/>
    </row>
    <row r="33" spans="1:26" ht="19.5" customHeight="1">
      <c r="A33" s="479"/>
      <c r="B33" s="18">
        <v>26</v>
      </c>
      <c r="C33" s="47" t="str">
        <f>VLOOKUP(B33,'済　財政力指数等'!$N$6:$O$64,2)</f>
        <v>西会津町</v>
      </c>
      <c r="D33" s="100" t="str">
        <f>VLOOKUP($B33,'済　類型'!$A$2:$C$60,3)</f>
        <v>Ⅱ - 1</v>
      </c>
      <c r="E33" s="214">
        <f>VLOOKUP(B33,'済　国調就業'!$A$4:$S$63,17)</f>
        <v>8237</v>
      </c>
      <c r="F33" s="214">
        <f>VLOOKUP(B33,'済　国調就業'!$A$4:$S$63,18)</f>
        <v>7366</v>
      </c>
      <c r="G33" s="218">
        <f>VLOOKUP(B33,'済　人口'!$A$7:$F$67,5)</f>
        <v>6582</v>
      </c>
      <c r="H33" s="233">
        <f>VLOOKUP(B33,'済　国調就業'!$A$4:$S$63,19)</f>
        <v>298.18</v>
      </c>
      <c r="I33" s="71">
        <f>VLOOKUP(B33,'済　財政力指数等'!$N$6:$AC$64,8)</f>
        <v>3276346</v>
      </c>
      <c r="J33" s="71">
        <f>VLOOKUP(B33,'済　財政力指数等'!$N$6:$AC$64,5)</f>
        <v>654656</v>
      </c>
      <c r="K33" s="76">
        <f>VLOOKUP(B33,'済　財政力指数等'!$N$6:$AC$64,16)</f>
        <v>3572541</v>
      </c>
      <c r="L33" s="79">
        <f>VLOOKUP(B33,'済　財政力指数等'!$N$6:$AC$64,9)</f>
        <v>0.2</v>
      </c>
      <c r="M33" s="79">
        <f>VLOOKUP(B33,'済　財政力指数等'!$N$6:$AC$64,10)</f>
        <v>0.2</v>
      </c>
      <c r="N33" s="79">
        <f>VLOOKUP(B33,'済　財政力指数等'!$N$6:$AC$64,11)</f>
        <v>0.2</v>
      </c>
      <c r="O33" s="79">
        <f t="shared" si="1"/>
        <v>0.2</v>
      </c>
      <c r="P33" s="443">
        <f>VLOOKUP(B33,'済　財政力指数等'!$N$6:$AE$64,18)</f>
        <v>4.5</v>
      </c>
      <c r="Q33" s="84">
        <f>VLOOKUP(B33,'済　経常収支比率'!$A$5:$R$63,18)</f>
        <v>87.2</v>
      </c>
      <c r="R33" s="84">
        <f>VLOOKUP(B33,'済　経常収支比率'!$A$5:$R$63,17)</f>
        <v>83.7</v>
      </c>
      <c r="S33" s="84">
        <f>VLOOKUP($B33,'済　公債費比率'!$A$6:$G$64,7)</f>
        <v>11.2</v>
      </c>
      <c r="T33" s="84">
        <f>VLOOKUP($B33,'済　公債費比率'!$A$6:$G$64,6)</f>
        <v>11.6</v>
      </c>
      <c r="U33" s="246">
        <f>VLOOKUP(B33,'  【済】将来負担比率'!$A:$C,3)</f>
        <v>89.1</v>
      </c>
      <c r="V33" s="214">
        <f>VLOOKUP(B33,'済　国調就業'!$A$4:$P$63,16)</f>
        <v>3237</v>
      </c>
      <c r="W33" s="443">
        <f>VLOOKUP(B33,'済　国調就業'!$A$4:$J$63,4)</f>
        <v>19</v>
      </c>
      <c r="X33" s="443">
        <f>VLOOKUP(B33,'済　国調就業'!$A$4:$J$63,6)</f>
        <v>35.7</v>
      </c>
      <c r="Y33" s="459">
        <f>VLOOKUP(B33,'済　国調就業'!$A$4:$J$63,8)</f>
        <v>45.3</v>
      </c>
      <c r="Z33" s="42"/>
    </row>
    <row r="34" spans="1:26" ht="19.5" customHeight="1">
      <c r="A34" s="479"/>
      <c r="B34" s="18">
        <v>27</v>
      </c>
      <c r="C34" s="47" t="str">
        <f>VLOOKUP(B34,'済　財政力指数等'!$N$6:$O$64,2)</f>
        <v>磐梯町</v>
      </c>
      <c r="D34" s="100" t="str">
        <f>VLOOKUP($B34,'済　類型'!$A$2:$C$60,3)</f>
        <v>Ⅰ - 1</v>
      </c>
      <c r="E34" s="214">
        <f>VLOOKUP(B34,'済　国調就業'!$A$4:$S$63,17)</f>
        <v>3951</v>
      </c>
      <c r="F34" s="214">
        <f>VLOOKUP(B34,'済　国調就業'!$A$4:$S$63,18)</f>
        <v>3761</v>
      </c>
      <c r="G34" s="218">
        <f>VLOOKUP(B34,'済　人口'!$A$7:$F$67,5)</f>
        <v>3579</v>
      </c>
      <c r="H34" s="233">
        <f>VLOOKUP(B34,'済　国調就業'!$A$4:$S$63,19)</f>
        <v>59.77</v>
      </c>
      <c r="I34" s="71">
        <f>VLOOKUP(B34,'済　財政力指数等'!$N$6:$AC$64,8)</f>
        <v>1906438</v>
      </c>
      <c r="J34" s="71">
        <f>VLOOKUP(B34,'済　財政力指数等'!$N$6:$AC$64,5)</f>
        <v>540070</v>
      </c>
      <c r="K34" s="76">
        <f>VLOOKUP(B34,'済　財政力指数等'!$N$6:$AC$64,16)</f>
        <v>2152722</v>
      </c>
      <c r="L34" s="79">
        <f>VLOOKUP(B34,'済　財政力指数等'!$N$6:$AC$64,9)</f>
        <v>0.28</v>
      </c>
      <c r="M34" s="79">
        <f>VLOOKUP(B34,'済　財政力指数等'!$N$6:$AC$64,10)</f>
        <v>0.29</v>
      </c>
      <c r="N34" s="79">
        <f>VLOOKUP(B34,'済　財政力指数等'!$N$6:$AC$64,11)</f>
        <v>0.28</v>
      </c>
      <c r="O34" s="79">
        <f t="shared" si="1"/>
        <v>0.28</v>
      </c>
      <c r="P34" s="443">
        <f>VLOOKUP(B34,'済　財政力指数等'!$N$6:$AE$64,18)</f>
        <v>6.2</v>
      </c>
      <c r="Q34" s="84">
        <f>VLOOKUP(B34,'済　経常収支比率'!$A$5:$R$63,18)</f>
        <v>95</v>
      </c>
      <c r="R34" s="84">
        <f>VLOOKUP(B34,'済　経常収支比率'!$A$5:$R$63,17)</f>
        <v>90.8</v>
      </c>
      <c r="S34" s="84">
        <f>VLOOKUP($B34,'済　公債費比率'!$A$6:$G$64,7)</f>
        <v>4.4</v>
      </c>
      <c r="T34" s="84">
        <f>VLOOKUP($B34,'済　公債費比率'!$A$6:$G$64,6)</f>
        <v>6.5</v>
      </c>
      <c r="U34" s="246">
        <f>VLOOKUP(B34,'  【済】将来負担比率'!$A:$C,3)</f>
        <v>75.6</v>
      </c>
      <c r="V34" s="214">
        <f>VLOOKUP(B34,'済　国調就業'!$A$4:$P$63,16)</f>
        <v>1756</v>
      </c>
      <c r="W34" s="443">
        <f>VLOOKUP(B34,'済　国調就業'!$A$4:$J$63,4)</f>
        <v>16.3</v>
      </c>
      <c r="X34" s="443">
        <f>VLOOKUP(B34,'済　国調就業'!$A$4:$J$63,6)</f>
        <v>28.1</v>
      </c>
      <c r="Y34" s="459">
        <f>VLOOKUP(B34,'済　国調就業'!$A$4:$J$63,8)</f>
        <v>55.6</v>
      </c>
      <c r="Z34" s="42"/>
    </row>
    <row r="35" spans="1:26" ht="19.5" customHeight="1">
      <c r="A35" s="479"/>
      <c r="B35" s="18">
        <v>28</v>
      </c>
      <c r="C35" s="47" t="str">
        <f>VLOOKUP(B35,'済　財政力指数等'!$N$6:$O$64,2)</f>
        <v>猪苗代町</v>
      </c>
      <c r="D35" s="100" t="str">
        <f>VLOOKUP($B35,'済　類型'!$A$2:$C$60,3)</f>
        <v>Ⅳ - 2</v>
      </c>
      <c r="E35" s="214">
        <f>VLOOKUP(B35,'済　国調就業'!$A$4:$S$63,17)</f>
        <v>17009</v>
      </c>
      <c r="F35" s="214">
        <f>VLOOKUP(B35,'済　国調就業'!$A$4:$S$63,18)</f>
        <v>15805</v>
      </c>
      <c r="G35" s="218">
        <f>VLOOKUP(B35,'済　人口'!$A$7:$F$67,5)</f>
        <v>15037</v>
      </c>
      <c r="H35" s="233">
        <f>VLOOKUP(B35,'済　国調就業'!$A$4:$S$63,19)</f>
        <v>394.85</v>
      </c>
      <c r="I35" s="71">
        <f>VLOOKUP(B35,'済　財政力指数等'!$N$6:$AC$64,8)</f>
        <v>4444082</v>
      </c>
      <c r="J35" s="71">
        <f>VLOOKUP(B35,'済　財政力指数等'!$N$6:$AC$64,5)</f>
        <v>1744431</v>
      </c>
      <c r="K35" s="76">
        <f>VLOOKUP(B35,'済　財政力指数等'!$N$6:$AC$64,16)</f>
        <v>5168077</v>
      </c>
      <c r="L35" s="79">
        <f>VLOOKUP(B35,'済　財政力指数等'!$N$6:$AC$64,9)</f>
        <v>0.39</v>
      </c>
      <c r="M35" s="79">
        <f>VLOOKUP(B35,'済　財政力指数等'!$N$6:$AC$64,10)</f>
        <v>0.39</v>
      </c>
      <c r="N35" s="79">
        <f>VLOOKUP(B35,'済　財政力指数等'!$N$6:$AC$64,11)</f>
        <v>0.39</v>
      </c>
      <c r="O35" s="79">
        <f t="shared" si="1"/>
        <v>0.39</v>
      </c>
      <c r="P35" s="443">
        <f>VLOOKUP(B35,'済　財政力指数等'!$N$6:$AE$64,18)</f>
        <v>4.2</v>
      </c>
      <c r="Q35" s="84">
        <f>VLOOKUP(B35,'済　経常収支比率'!$A$5:$R$63,18)</f>
        <v>92.3</v>
      </c>
      <c r="R35" s="84">
        <f>VLOOKUP(B35,'済　経常収支比率'!$A$5:$R$63,17)</f>
        <v>87.7</v>
      </c>
      <c r="S35" s="84">
        <f>VLOOKUP($B35,'済　公債費比率'!$A$6:$G$64,7)</f>
        <v>9.1</v>
      </c>
      <c r="T35" s="84">
        <f>VLOOKUP($B35,'済　公債費比率'!$A$6:$G$64,6)</f>
        <v>9.2</v>
      </c>
      <c r="U35" s="246">
        <f>VLOOKUP(B35,'  【済】将来負担比率'!$A:$C,3)</f>
        <v>64.3</v>
      </c>
      <c r="V35" s="214">
        <f>VLOOKUP(B35,'済　国調就業'!$A$4:$P$63,16)</f>
        <v>7491</v>
      </c>
      <c r="W35" s="443">
        <f>VLOOKUP(B35,'済　国調就業'!$A$4:$J$63,4)</f>
        <v>12.3</v>
      </c>
      <c r="X35" s="443">
        <f>VLOOKUP(B35,'済　国調就業'!$A$4:$J$63,6)</f>
        <v>19.3</v>
      </c>
      <c r="Y35" s="459">
        <f>VLOOKUP(B35,'済　国調就業'!$A$4:$J$63,8)</f>
        <v>67.9</v>
      </c>
      <c r="Z35" s="42"/>
    </row>
    <row r="36" spans="1:26" ht="19.5" customHeight="1">
      <c r="A36" s="479"/>
      <c r="B36" s="18">
        <v>29</v>
      </c>
      <c r="C36" s="47" t="str">
        <f>VLOOKUP(B36,'済　財政力指数等'!$N$6:$O$64,2)</f>
        <v>会津坂下町</v>
      </c>
      <c r="D36" s="100" t="str">
        <f>VLOOKUP($B36,'済　類型'!$A$2:$C$60,3)</f>
        <v>Ⅳ - 1</v>
      </c>
      <c r="E36" s="214">
        <f>VLOOKUP(B36,'済　国調就業'!$A$4:$S$63,17)</f>
        <v>18274</v>
      </c>
      <c r="F36" s="214">
        <f>VLOOKUP(B36,'済　国調就業'!$A$4:$S$63,18)</f>
        <v>17360</v>
      </c>
      <c r="G36" s="218">
        <f>VLOOKUP(B36,'済　人口'!$A$7:$F$67,5)</f>
        <v>16303</v>
      </c>
      <c r="H36" s="233">
        <f>VLOOKUP(B36,'済　国調就業'!$A$4:$S$63,19)</f>
        <v>91.59</v>
      </c>
      <c r="I36" s="71">
        <f>VLOOKUP(B36,'済　財政力指数等'!$N$6:$AC$64,8)</f>
        <v>4238031</v>
      </c>
      <c r="J36" s="71">
        <f>VLOOKUP(B36,'済　財政力指数等'!$N$6:$AC$64,5)</f>
        <v>1602905</v>
      </c>
      <c r="K36" s="76">
        <f>VLOOKUP(B36,'済　財政力指数等'!$N$6:$AC$64,16)</f>
        <v>4882608</v>
      </c>
      <c r="L36" s="79">
        <f>VLOOKUP(B36,'済　財政力指数等'!$N$6:$AC$64,9)</f>
        <v>0.38</v>
      </c>
      <c r="M36" s="79">
        <f>VLOOKUP(B36,'済　財政力指数等'!$N$6:$AC$64,10)</f>
        <v>0.38</v>
      </c>
      <c r="N36" s="79">
        <f>VLOOKUP(B36,'済　財政力指数等'!$N$6:$AC$64,11)</f>
        <v>0.38</v>
      </c>
      <c r="O36" s="79">
        <f t="shared" si="1"/>
        <v>0.38</v>
      </c>
      <c r="P36" s="443">
        <f>VLOOKUP(B36,'済　財政力指数等'!$N$6:$AE$64,18)</f>
        <v>2.6</v>
      </c>
      <c r="Q36" s="84">
        <f>VLOOKUP(B36,'済　経常収支比率'!$A$5:$R$63,18)</f>
        <v>94.3</v>
      </c>
      <c r="R36" s="84">
        <f>VLOOKUP(B36,'済　経常収支比率'!$A$5:$R$63,17)</f>
        <v>89.7</v>
      </c>
      <c r="S36" s="84">
        <f>VLOOKUP($B36,'済　公債費比率'!$A$6:$G$64,7)</f>
        <v>13.9</v>
      </c>
      <c r="T36" s="84">
        <f>VLOOKUP($B36,'済　公債費比率'!$A$6:$G$64,6)</f>
        <v>13.7</v>
      </c>
      <c r="U36" s="246">
        <f>VLOOKUP(B36,'  【済】将来負担比率'!$A:$C,3)</f>
        <v>107.5</v>
      </c>
      <c r="V36" s="214">
        <f>VLOOKUP(B36,'済　国調就業'!$A$4:$P$63,16)</f>
        <v>8584</v>
      </c>
      <c r="W36" s="443">
        <f>VLOOKUP(B36,'済　国調就業'!$A$4:$J$63,4)</f>
        <v>14.9</v>
      </c>
      <c r="X36" s="443">
        <f>VLOOKUP(B36,'済　国調就業'!$A$4:$J$63,6)</f>
        <v>27.1</v>
      </c>
      <c r="Y36" s="459">
        <f>VLOOKUP(B36,'済　国調就業'!$A$4:$J$63,8)</f>
        <v>57.7</v>
      </c>
      <c r="Z36" s="42"/>
    </row>
    <row r="37" spans="1:26" ht="19.5" customHeight="1">
      <c r="A37" s="479"/>
      <c r="B37" s="18">
        <v>30</v>
      </c>
      <c r="C37" s="47" t="str">
        <f>VLOOKUP(B37,'済　財政力指数等'!$N$6:$O$64,2)</f>
        <v>湯川村</v>
      </c>
      <c r="D37" s="100" t="str">
        <f>VLOOKUP($B37,'済　類型'!$A$2:$C$60,3)</f>
        <v>Ⅰ - 0</v>
      </c>
      <c r="E37" s="214">
        <f>VLOOKUP(B37,'済　国調就業'!$A$4:$S$63,17)</f>
        <v>3570</v>
      </c>
      <c r="F37" s="214">
        <f>VLOOKUP(B37,'済　国調就業'!$A$4:$S$63,18)</f>
        <v>3364</v>
      </c>
      <c r="G37" s="218">
        <f>VLOOKUP(B37,'済　人口'!$A$7:$F$67,5)</f>
        <v>3206</v>
      </c>
      <c r="H37" s="233">
        <f>VLOOKUP(B37,'済　国調就業'!$A$4:$S$63,19)</f>
        <v>16.37</v>
      </c>
      <c r="I37" s="71">
        <f>VLOOKUP(B37,'済　財政力指数等'!$N$6:$AC$64,8)</f>
        <v>1405757</v>
      </c>
      <c r="J37" s="71">
        <f>VLOOKUP(B37,'済　財政力指数等'!$N$6:$AC$64,5)</f>
        <v>341194</v>
      </c>
      <c r="K37" s="76">
        <f>VLOOKUP(B37,'済　財政力指数等'!$N$6:$AC$64,16)</f>
        <v>1555977</v>
      </c>
      <c r="L37" s="79">
        <f>VLOOKUP(B37,'済　財政力指数等'!$N$6:$AC$64,9)</f>
        <v>0.25</v>
      </c>
      <c r="M37" s="79">
        <f>VLOOKUP(B37,'済　財政力指数等'!$N$6:$AC$64,10)</f>
        <v>0.26</v>
      </c>
      <c r="N37" s="79">
        <f>VLOOKUP(B37,'済　財政力指数等'!$N$6:$AC$64,11)</f>
        <v>0.24</v>
      </c>
      <c r="O37" s="79">
        <f t="shared" si="1"/>
        <v>0.25</v>
      </c>
      <c r="P37" s="443">
        <f>VLOOKUP(B37,'済　財政力指数等'!$N$6:$AE$64,18)</f>
        <v>6</v>
      </c>
      <c r="Q37" s="84">
        <f>VLOOKUP(B37,'済　経常収支比率'!$A$5:$R$63,18)</f>
        <v>93.8</v>
      </c>
      <c r="R37" s="84">
        <f>VLOOKUP(B37,'済　経常収支比率'!$A$5:$R$63,17)</f>
        <v>89.8</v>
      </c>
      <c r="S37" s="84">
        <f>VLOOKUP($B37,'済　公債費比率'!$A$6:$G$64,7)</f>
        <v>6.1</v>
      </c>
      <c r="T37" s="84">
        <f>VLOOKUP($B37,'済　公債費比率'!$A$6:$G$64,6)</f>
        <v>6.3</v>
      </c>
      <c r="U37" s="246">
        <f>VLOOKUP(B37,'  【済】将来負担比率'!$A:$C,3)</f>
        <v>6.4</v>
      </c>
      <c r="V37" s="214">
        <f>VLOOKUP(B37,'済　国調就業'!$A$4:$P$63,16)</f>
        <v>1753</v>
      </c>
      <c r="W37" s="443">
        <f>VLOOKUP(B37,'済　国調就業'!$A$4:$J$63,4)</f>
        <v>25.3</v>
      </c>
      <c r="X37" s="443">
        <f>VLOOKUP(B37,'済　国調就業'!$A$4:$J$63,6)</f>
        <v>23.9</v>
      </c>
      <c r="Y37" s="459">
        <f>VLOOKUP(B37,'済　国調就業'!$A$4:$J$63,8)</f>
        <v>50.7</v>
      </c>
      <c r="Z37" s="42"/>
    </row>
    <row r="38" spans="1:26" ht="19.5" customHeight="1">
      <c r="A38" s="479"/>
      <c r="B38" s="18">
        <v>31</v>
      </c>
      <c r="C38" s="47" t="str">
        <f>VLOOKUP(B38,'済　財政力指数等'!$N$6:$O$64,2)</f>
        <v>柳津町</v>
      </c>
      <c r="D38" s="100" t="str">
        <f>VLOOKUP($B38,'済　類型'!$A$2:$C$60,3)</f>
        <v>Ⅰ - 0</v>
      </c>
      <c r="E38" s="214">
        <f>VLOOKUP(B38,'済　国調就業'!$A$4:$S$63,17)</f>
        <v>4260</v>
      </c>
      <c r="F38" s="214">
        <f>VLOOKUP(B38,'済　国調就業'!$A$4:$S$63,18)</f>
        <v>4009</v>
      </c>
      <c r="G38" s="218">
        <f>VLOOKUP(B38,'済　人口'!$A$7:$F$67,5)</f>
        <v>3536</v>
      </c>
      <c r="H38" s="233">
        <f>VLOOKUP(B38,'済　国調就業'!$A$4:$S$63,19)</f>
        <v>175.82</v>
      </c>
      <c r="I38" s="71">
        <f>VLOOKUP(B38,'済　財政力指数等'!$N$6:$AC$64,8)</f>
        <v>2285872</v>
      </c>
      <c r="J38" s="71">
        <f>VLOOKUP(B38,'済　財政力指数等'!$N$6:$AC$64,5)</f>
        <v>423112</v>
      </c>
      <c r="K38" s="76">
        <f>VLOOKUP(B38,'済　財政力指数等'!$N$6:$AC$64,16)</f>
        <v>2481698</v>
      </c>
      <c r="L38" s="79">
        <f>VLOOKUP(B38,'済　財政力指数等'!$N$6:$AC$64,9)</f>
        <v>0.18</v>
      </c>
      <c r="M38" s="79">
        <f>VLOOKUP(B38,'済　財政力指数等'!$N$6:$AC$64,10)</f>
        <v>0.18</v>
      </c>
      <c r="N38" s="79">
        <f>VLOOKUP(B38,'済　財政力指数等'!$N$6:$AC$64,11)</f>
        <v>0.19</v>
      </c>
      <c r="O38" s="79">
        <f t="shared" si="1"/>
        <v>0.18</v>
      </c>
      <c r="P38" s="443">
        <f>VLOOKUP(B38,'済　財政力指数等'!$N$6:$AE$64,18)</f>
        <v>7</v>
      </c>
      <c r="Q38" s="84">
        <f>VLOOKUP(B38,'済　経常収支比率'!$A$5:$R$63,18)</f>
        <v>81.6</v>
      </c>
      <c r="R38" s="84">
        <f>VLOOKUP(B38,'済　経常収支比率'!$A$5:$R$63,17)</f>
        <v>78.5</v>
      </c>
      <c r="S38" s="84">
        <f>VLOOKUP($B38,'済　公債費比率'!$A$6:$G$64,7)</f>
        <v>3.9</v>
      </c>
      <c r="T38" s="84">
        <f>VLOOKUP($B38,'済　公債費比率'!$A$6:$G$64,6)</f>
        <v>4.3</v>
      </c>
      <c r="U38" s="246" t="str">
        <f>VLOOKUP(B38,'  【済】将来負担比率'!$A:$C,3)</f>
        <v>-</v>
      </c>
      <c r="V38" s="214">
        <f>VLOOKUP(B38,'済　国調就業'!$A$4:$P$63,16)</f>
        <v>1657</v>
      </c>
      <c r="W38" s="443">
        <f>VLOOKUP(B38,'済　国調就業'!$A$4:$J$63,4)</f>
        <v>14.2</v>
      </c>
      <c r="X38" s="443">
        <f>VLOOKUP(B38,'済　国調就業'!$A$4:$J$63,6)</f>
        <v>30.1</v>
      </c>
      <c r="Y38" s="459">
        <f>VLOOKUP(B38,'済　国調就業'!$A$4:$J$63,8)</f>
        <v>55.5</v>
      </c>
      <c r="Z38" s="42"/>
    </row>
    <row r="39" spans="1:26" ht="19.5" customHeight="1">
      <c r="A39" s="479"/>
      <c r="B39" s="18">
        <v>32</v>
      </c>
      <c r="C39" s="47" t="str">
        <f>VLOOKUP(B39,'済　財政力指数等'!$N$6:$O$64,2)</f>
        <v>三島町</v>
      </c>
      <c r="D39" s="100" t="str">
        <f>VLOOKUP($B39,'済　類型'!$A$2:$C$60,3)</f>
        <v>Ⅰ - 1</v>
      </c>
      <c r="E39" s="214">
        <f>VLOOKUP(B39,'済　国調就業'!$A$4:$S$63,17)</f>
        <v>2250</v>
      </c>
      <c r="F39" s="214">
        <f>VLOOKUP(B39,'済　国調就業'!$A$4:$S$63,18)</f>
        <v>1926</v>
      </c>
      <c r="G39" s="218">
        <f>VLOOKUP(B39,'済　人口'!$A$7:$F$67,5)</f>
        <v>1668</v>
      </c>
      <c r="H39" s="233">
        <f>VLOOKUP(B39,'済　国調就業'!$A$4:$S$63,19)</f>
        <v>90.81</v>
      </c>
      <c r="I39" s="71">
        <f>VLOOKUP(B39,'済　財政力指数等'!$N$6:$AC$64,8)</f>
        <v>1210476</v>
      </c>
      <c r="J39" s="71">
        <f>VLOOKUP(B39,'済　財政力指数等'!$N$6:$AC$64,5)</f>
        <v>173276</v>
      </c>
      <c r="K39" s="76">
        <f>VLOOKUP(B39,'済　財政力指数等'!$N$6:$AC$64,16)</f>
        <v>1300862</v>
      </c>
      <c r="L39" s="79">
        <f>VLOOKUP(B39,'済　財政力指数等'!$N$6:$AC$64,9)</f>
        <v>0.13</v>
      </c>
      <c r="M39" s="79">
        <f>VLOOKUP(B39,'済　財政力指数等'!$N$6:$AC$64,10)</f>
        <v>0.14</v>
      </c>
      <c r="N39" s="79">
        <f>VLOOKUP(B39,'済　財政力指数等'!$N$6:$AC$64,11)</f>
        <v>0.14</v>
      </c>
      <c r="O39" s="79">
        <f t="shared" si="1"/>
        <v>0.14</v>
      </c>
      <c r="P39" s="443">
        <f>VLOOKUP(B39,'済　財政力指数等'!$N$6:$AE$64,18)</f>
        <v>16.1</v>
      </c>
      <c r="Q39" s="84">
        <f>VLOOKUP(B39,'済　経常収支比率'!$A$5:$R$63,18)</f>
        <v>86.2</v>
      </c>
      <c r="R39" s="84">
        <f>VLOOKUP(B39,'済　経常収支比率'!$A$5:$R$63,17)</f>
        <v>83.1</v>
      </c>
      <c r="S39" s="84">
        <f>VLOOKUP($B39,'済　公債費比率'!$A$6:$G$64,7)</f>
        <v>3.1</v>
      </c>
      <c r="T39" s="84">
        <f>VLOOKUP($B39,'済　公債費比率'!$A$6:$G$64,6)</f>
        <v>2.9</v>
      </c>
      <c r="U39" s="246" t="str">
        <f>VLOOKUP(B39,'  【済】将来負担比率'!$A:$C,3)</f>
        <v>-</v>
      </c>
      <c r="V39" s="214">
        <f>VLOOKUP(B39,'済　国調就業'!$A$4:$P$63,16)</f>
        <v>737</v>
      </c>
      <c r="W39" s="443">
        <f>VLOOKUP(B39,'済　国調就業'!$A$4:$J$63,4)</f>
        <v>13</v>
      </c>
      <c r="X39" s="443">
        <f>VLOOKUP(B39,'済　国調就業'!$A$4:$J$63,6)</f>
        <v>23.5</v>
      </c>
      <c r="Y39" s="459">
        <f>VLOOKUP(B39,'済　国調就業'!$A$4:$J$63,8)</f>
        <v>62</v>
      </c>
      <c r="Z39" s="42"/>
    </row>
    <row r="40" spans="1:26" ht="19.5" customHeight="1">
      <c r="A40" s="479"/>
      <c r="B40" s="18">
        <v>33</v>
      </c>
      <c r="C40" s="47" t="str">
        <f>VLOOKUP(B40,'済　財政力指数等'!$N$6:$O$64,2)</f>
        <v>金山町</v>
      </c>
      <c r="D40" s="100" t="str">
        <f>VLOOKUP($B40,'済　類型'!$A$2:$C$60,3)</f>
        <v>Ⅰ - 0</v>
      </c>
      <c r="E40" s="214">
        <f>VLOOKUP(B40,'済　国調就業'!$A$4:$S$63,17)</f>
        <v>2834</v>
      </c>
      <c r="F40" s="214">
        <f>VLOOKUP(B40,'済　国調就業'!$A$4:$S$63,18)</f>
        <v>2462</v>
      </c>
      <c r="G40" s="218">
        <f>VLOOKUP(B40,'済　人口'!$A$7:$F$67,5)</f>
        <v>2189</v>
      </c>
      <c r="H40" s="233">
        <f>VLOOKUP(B40,'済　国調就業'!$A$4:$S$63,19)</f>
        <v>293.92</v>
      </c>
      <c r="I40" s="71">
        <f>VLOOKUP(B40,'済　財政力指数等'!$N$6:$AC$64,8)</f>
        <v>1805931</v>
      </c>
      <c r="J40" s="71">
        <f>VLOOKUP(B40,'済　財政力指数等'!$N$6:$AC$64,5)</f>
        <v>413021</v>
      </c>
      <c r="K40" s="76">
        <f>VLOOKUP(B40,'済　財政力指数等'!$N$6:$AC$64,16)</f>
        <v>2000339</v>
      </c>
      <c r="L40" s="79">
        <f>VLOOKUP(B40,'済　財政力指数等'!$N$6:$AC$64,9)</f>
        <v>0.22</v>
      </c>
      <c r="M40" s="79">
        <f>VLOOKUP(B40,'済　財政力指数等'!$N$6:$AC$64,10)</f>
        <v>0.23</v>
      </c>
      <c r="N40" s="79">
        <f>VLOOKUP(B40,'済　財政力指数等'!$N$6:$AC$64,11)</f>
        <v>0.23</v>
      </c>
      <c r="O40" s="79">
        <f t="shared" si="1"/>
        <v>0.23</v>
      </c>
      <c r="P40" s="443">
        <f>VLOOKUP(B40,'済　財政力指数等'!$N$6:$AE$64,18)</f>
        <v>9.8</v>
      </c>
      <c r="Q40" s="84">
        <f>VLOOKUP(B40,'済　経常収支比率'!$A$5:$R$63,18)</f>
        <v>79.5</v>
      </c>
      <c r="R40" s="84">
        <f>VLOOKUP(B40,'済　経常収支比率'!$A$5:$R$63,17)</f>
        <v>76.5</v>
      </c>
      <c r="S40" s="84">
        <f>VLOOKUP($B40,'済　公債費比率'!$A$6:$G$64,7)</f>
        <v>3.2</v>
      </c>
      <c r="T40" s="84">
        <f>VLOOKUP($B40,'済　公債費比率'!$A$6:$G$64,6)</f>
        <v>3.5</v>
      </c>
      <c r="U40" s="246" t="str">
        <f>VLOOKUP(B40,'  【済】将来負担比率'!$A:$C,3)</f>
        <v>-</v>
      </c>
      <c r="V40" s="214">
        <f>VLOOKUP(B40,'済　国調就業'!$A$4:$P$63,16)</f>
        <v>884</v>
      </c>
      <c r="W40" s="443">
        <f>VLOOKUP(B40,'済　国調就業'!$A$4:$J$63,4)</f>
        <v>12.9</v>
      </c>
      <c r="X40" s="443">
        <f>VLOOKUP(B40,'済　国調就業'!$A$4:$J$63,6)</f>
        <v>25.8</v>
      </c>
      <c r="Y40" s="459">
        <f>VLOOKUP(B40,'済　国調就業'!$A$4:$J$63,8)</f>
        <v>60.3</v>
      </c>
      <c r="Z40" s="42"/>
    </row>
    <row r="41" spans="1:26" ht="19.5" customHeight="1">
      <c r="A41" s="479"/>
      <c r="B41" s="18">
        <v>34</v>
      </c>
      <c r="C41" s="94" t="str">
        <f>VLOOKUP(B41,'済　財政力指数等'!$N$6:$O$64,2)</f>
        <v>昭和村</v>
      </c>
      <c r="D41" s="101" t="str">
        <f>VLOOKUP($B41,'済　類型'!$A$2:$C$60,3)</f>
        <v>Ⅰ - 0</v>
      </c>
      <c r="E41" s="215">
        <f>VLOOKUP(B41,'済　国調就業'!$A$4:$S$63,17)</f>
        <v>1632</v>
      </c>
      <c r="F41" s="215">
        <f>VLOOKUP(B41,'済　国調就業'!$A$4:$S$63,18)</f>
        <v>1500</v>
      </c>
      <c r="G41" s="215">
        <f>VLOOKUP(B41,'済　人口'!$A$7:$F$67,5)</f>
        <v>1322</v>
      </c>
      <c r="H41" s="234">
        <f>VLOOKUP(B41,'済　国調就業'!$A$4:$S$63,19)</f>
        <v>209.46</v>
      </c>
      <c r="I41" s="95">
        <f>VLOOKUP(B41,'済　財政力指数等'!$N$6:$AC$64,8)</f>
        <v>1337990</v>
      </c>
      <c r="J41" s="95">
        <f>VLOOKUP(B41,'済　財政力指数等'!$N$6:$AC$64,5)</f>
        <v>121483</v>
      </c>
      <c r="K41" s="96">
        <f>VLOOKUP(B41,'済　財政力指数等'!$N$6:$AC$64,16)</f>
        <v>1410050</v>
      </c>
      <c r="L41" s="97">
        <f>VLOOKUP(B41,'済　財政力指数等'!$N$6:$AC$64,9)</f>
        <v>0.09</v>
      </c>
      <c r="M41" s="97">
        <f>VLOOKUP(B41,'済　財政力指数等'!$N$6:$AC$64,10)</f>
        <v>0.09</v>
      </c>
      <c r="N41" s="97">
        <f>VLOOKUP(B41,'済　財政力指数等'!$N$6:$AC$64,11)</f>
        <v>0.09</v>
      </c>
      <c r="O41" s="97">
        <f t="shared" si="1"/>
        <v>0.09</v>
      </c>
      <c r="P41" s="444">
        <f>VLOOKUP(B41,'済　財政力指数等'!$N$6:$AE$64,18)</f>
        <v>6</v>
      </c>
      <c r="Q41" s="98">
        <f>VLOOKUP(B41,'済　経常収支比率'!$A$5:$R$63,18)</f>
        <v>88.9</v>
      </c>
      <c r="R41" s="98">
        <f>VLOOKUP(B41,'済　経常収支比率'!$A$5:$R$63,17)</f>
        <v>85.8</v>
      </c>
      <c r="S41" s="98">
        <f>VLOOKUP($B41,'済　公債費比率'!$A$6:$G$64,7)</f>
        <v>3.7</v>
      </c>
      <c r="T41" s="98">
        <f>VLOOKUP($B41,'済　公債費比率'!$A$6:$G$64,6)</f>
        <v>3.4</v>
      </c>
      <c r="U41" s="250" t="str">
        <f>VLOOKUP(B41,'  【済】将来負担比率'!$A:$C,3)</f>
        <v>-</v>
      </c>
      <c r="V41" s="215">
        <f>VLOOKUP(B41,'済　国調就業'!$A$4:$P$63,16)</f>
        <v>637</v>
      </c>
      <c r="W41" s="444">
        <f>VLOOKUP(B41,'済　国調就業'!$A$4:$J$63,4)</f>
        <v>39.7</v>
      </c>
      <c r="X41" s="444">
        <f>VLOOKUP(B41,'済　国調就業'!$A$4:$J$63,6)</f>
        <v>14</v>
      </c>
      <c r="Y41" s="460">
        <f>VLOOKUP(B41,'済　国調就業'!$A$4:$J$63,8)</f>
        <v>46.3</v>
      </c>
      <c r="Z41" s="42"/>
    </row>
    <row r="42" spans="1:26" ht="19.5" customHeight="1">
      <c r="A42" s="479"/>
      <c r="B42" s="18">
        <v>35</v>
      </c>
      <c r="C42" s="48" t="str">
        <f>VLOOKUP(B42,'済　財政力指数等'!$N$6:$O$64,2)</f>
        <v>会津美里町</v>
      </c>
      <c r="D42" s="102" t="str">
        <f>VLOOKUP($B42,'済　類型'!$A$2:$C$60,3)</f>
        <v>Ⅴ - 1</v>
      </c>
      <c r="E42" s="216">
        <f>VLOOKUP(B42,'済　国調就業'!$A$4:$S$63,17)</f>
        <v>24741</v>
      </c>
      <c r="F42" s="216">
        <f>VLOOKUP(B42,'済　国調就業'!$A$4:$S$63,18)</f>
        <v>22737</v>
      </c>
      <c r="G42" s="216">
        <f>VLOOKUP(B42,'済　人口'!$A$7:$F$67,5)</f>
        <v>20913</v>
      </c>
      <c r="H42" s="235">
        <f>VLOOKUP(B42,'済　国調就業'!$A$4:$S$63,19)</f>
        <v>276.33</v>
      </c>
      <c r="I42" s="72">
        <f>VLOOKUP(B42,'済　財政力指数等'!$N$6:$AC$64,8)</f>
        <v>6910410</v>
      </c>
      <c r="J42" s="72">
        <f>VLOOKUP(B42,'済　財政力指数等'!$N$6:$AC$64,5)</f>
        <v>1707001</v>
      </c>
      <c r="K42" s="77">
        <f>VLOOKUP(B42,'済　財政力指数等'!$N$6:$AC$64,16)</f>
        <v>7615724</v>
      </c>
      <c r="L42" s="80">
        <f>VLOOKUP(B42,'済　財政力指数等'!$N$6:$AC$64,9)</f>
        <v>0.27</v>
      </c>
      <c r="M42" s="80">
        <f>VLOOKUP(B42,'済　財政力指数等'!$N$6:$AC$64,10)</f>
        <v>0.27</v>
      </c>
      <c r="N42" s="80">
        <f>VLOOKUP(B42,'済　財政力指数等'!$N$6:$AC$64,11)</f>
        <v>0.25</v>
      </c>
      <c r="O42" s="80">
        <f t="shared" si="1"/>
        <v>0.26</v>
      </c>
      <c r="P42" s="445">
        <f>VLOOKUP(B42,'済　財政力指数等'!$N$6:$AE$64,18)</f>
        <v>3.4</v>
      </c>
      <c r="Q42" s="85">
        <f>VLOOKUP(B42,'済　経常収支比率'!$A$5:$R$63,18)</f>
        <v>86.1</v>
      </c>
      <c r="R42" s="85">
        <f>VLOOKUP(B42,'済　経常収支比率'!$A$5:$R$63,17)</f>
        <v>83.9</v>
      </c>
      <c r="S42" s="85">
        <f>VLOOKUP($B42,'済　公債費比率'!$A$6:$G$64,7)</f>
        <v>5.9</v>
      </c>
      <c r="T42" s="85">
        <f>VLOOKUP($B42,'済　公債費比率'!$A$6:$G$64,6)</f>
        <v>5.5</v>
      </c>
      <c r="U42" s="247" t="str">
        <f>VLOOKUP(B42,'  【済】将来負担比率'!$A:$C,3)</f>
        <v>-</v>
      </c>
      <c r="V42" s="216">
        <f>VLOOKUP(B42,'済　国調就業'!$A$4:$P$63,16)</f>
        <v>10626</v>
      </c>
      <c r="W42" s="445">
        <f>VLOOKUP(B42,'済　国調就業'!$A$4:$J$63,4)</f>
        <v>16.7</v>
      </c>
      <c r="X42" s="445">
        <f>VLOOKUP(B42,'済　国調就業'!$A$4:$J$63,6)</f>
        <v>26.1</v>
      </c>
      <c r="Y42" s="461">
        <f>VLOOKUP(B42,'済　国調就業'!$A$4:$J$63,8)</f>
        <v>56.9</v>
      </c>
      <c r="Z42" s="42"/>
    </row>
    <row r="43" spans="1:26" ht="19.5" customHeight="1">
      <c r="A43" s="478" t="s">
        <v>300</v>
      </c>
      <c r="B43" s="18">
        <v>36</v>
      </c>
      <c r="C43" s="103" t="str">
        <f>VLOOKUP(B43,'済　財政力指数等'!$N$6:$O$64,2)</f>
        <v>西郷村</v>
      </c>
      <c r="D43" s="104" t="str">
        <f>VLOOKUP($B43,'済　類型'!$A$2:$C$60,3)</f>
        <v>Ⅴ - 1</v>
      </c>
      <c r="E43" s="218">
        <f>VLOOKUP(B43,'済　国調就業'!$A$4:$S$63,17)</f>
        <v>19494</v>
      </c>
      <c r="F43" s="218">
        <f>VLOOKUP(B43,'済　国調就業'!$A$4:$S$63,18)</f>
        <v>19767</v>
      </c>
      <c r="G43" s="218">
        <f>VLOOKUP(B43,'済　人口'!$A$7:$F$67,5)</f>
        <v>20322</v>
      </c>
      <c r="H43" s="237">
        <f>VLOOKUP(B43,'済　国調就業'!$A$4:$S$63,19)</f>
        <v>192.06</v>
      </c>
      <c r="I43" s="74">
        <f>VLOOKUP(B43,'済　財政力指数等'!$N$6:$AC$64,8)</f>
        <v>4088371</v>
      </c>
      <c r="J43" s="74">
        <f>VLOOKUP(B43,'済　財政力指数等'!$N$6:$AC$64,5)</f>
        <v>3727838</v>
      </c>
      <c r="K43" s="105">
        <f>VLOOKUP(B43,'済　財政力指数等'!$N$6:$AC$64,16)</f>
        <v>5385830</v>
      </c>
      <c r="L43" s="82">
        <f>VLOOKUP(B43,'済　財政力指数等'!$N$6:$AC$64,9)</f>
        <v>0.87</v>
      </c>
      <c r="M43" s="82">
        <f>VLOOKUP(B43,'済　財政力指数等'!$N$6:$AC$64,10)</f>
        <v>0.91</v>
      </c>
      <c r="N43" s="82">
        <f>VLOOKUP(B43,'済　財政力指数等'!$N$6:$AC$64,11)</f>
        <v>0.91</v>
      </c>
      <c r="O43" s="82">
        <f t="shared" si="1"/>
        <v>0.9</v>
      </c>
      <c r="P43" s="447">
        <f>VLOOKUP(B43,'済　財政力指数等'!$N$6:$AE$64,18)</f>
        <v>5.9</v>
      </c>
      <c r="Q43" s="106">
        <f>VLOOKUP(B43,'済　経常収支比率'!$A$5:$R$63,18)</f>
        <v>98.4</v>
      </c>
      <c r="R43" s="106">
        <f>VLOOKUP(B43,'済　経常収支比率'!$A$5:$R$63,17)</f>
        <v>93.9</v>
      </c>
      <c r="S43" s="106">
        <f>VLOOKUP($B43,'済　公債費比率'!$A$6:$G$64,7)</f>
        <v>9.1</v>
      </c>
      <c r="T43" s="106">
        <f>VLOOKUP($B43,'済　公債費比率'!$A$6:$G$64,6)</f>
        <v>8.5</v>
      </c>
      <c r="U43" s="249" t="str">
        <f>VLOOKUP(B43,'  【済】将来負担比率'!$A:$C,3)</f>
        <v>-</v>
      </c>
      <c r="V43" s="218">
        <f>VLOOKUP(B43,'済　国調就業'!$A$4:$P$63,16)</f>
        <v>10351</v>
      </c>
      <c r="W43" s="447">
        <f>VLOOKUP(B43,'済　国調就業'!$A$4:$J$63,4)</f>
        <v>6.1</v>
      </c>
      <c r="X43" s="447">
        <f>VLOOKUP(B43,'済　国調就業'!$A$4:$J$63,6)</f>
        <v>39</v>
      </c>
      <c r="Y43" s="463">
        <f>VLOOKUP(B43,'済　国調就業'!$A$4:$J$63,8)</f>
        <v>54</v>
      </c>
      <c r="Z43" s="42"/>
    </row>
    <row r="44" spans="1:26" ht="19.5" customHeight="1">
      <c r="A44" s="478"/>
      <c r="B44" s="18">
        <v>37</v>
      </c>
      <c r="C44" s="47" t="str">
        <f>VLOOKUP(B44,'済　財政力指数等'!$N$6:$O$64,2)</f>
        <v>泉崎村</v>
      </c>
      <c r="D44" s="100" t="str">
        <f>VLOOKUP($B44,'済　類型'!$A$2:$C$60,3)</f>
        <v>Ⅱ - 1</v>
      </c>
      <c r="E44" s="214">
        <f>VLOOKUP(B44,'済　国調就業'!$A$4:$S$63,17)</f>
        <v>6761</v>
      </c>
      <c r="F44" s="214">
        <f>VLOOKUP(B44,'済　国調就業'!$A$4:$S$63,18)</f>
        <v>6802</v>
      </c>
      <c r="G44" s="218">
        <f>VLOOKUP(B44,'済　人口'!$A$7:$F$67,5)</f>
        <v>6495</v>
      </c>
      <c r="H44" s="233">
        <f>VLOOKUP(B44,'済　国調就業'!$A$4:$S$63,19)</f>
        <v>35.43</v>
      </c>
      <c r="I44" s="71">
        <f>VLOOKUP(B44,'済　財政力指数等'!$N$6:$AC$64,8)</f>
        <v>1987283</v>
      </c>
      <c r="J44" s="71">
        <f>VLOOKUP(B44,'済　財政力指数等'!$N$6:$AC$64,5)</f>
        <v>1101350</v>
      </c>
      <c r="K44" s="76">
        <f>VLOOKUP(B44,'済　財政力指数等'!$N$6:$AC$64,16)</f>
        <v>2449520</v>
      </c>
      <c r="L44" s="79">
        <f>VLOOKUP(B44,'済　財政力指数等'!$N$6:$AC$64,9)</f>
        <v>0.54</v>
      </c>
      <c r="M44" s="79">
        <f>VLOOKUP(B44,'済　財政力指数等'!$N$6:$AC$64,10)</f>
        <v>0.52</v>
      </c>
      <c r="N44" s="79">
        <f>VLOOKUP(B44,'済　財政力指数等'!$N$6:$AC$64,11)</f>
        <v>0.55</v>
      </c>
      <c r="O44" s="79">
        <f t="shared" si="1"/>
        <v>0.54</v>
      </c>
      <c r="P44" s="443">
        <f>VLOOKUP(B44,'済　財政力指数等'!$N$6:$AE$64,18)</f>
        <v>15</v>
      </c>
      <c r="Q44" s="84">
        <f>VLOOKUP(B44,'済　経常収支比率'!$A$5:$R$63,18)</f>
        <v>86</v>
      </c>
      <c r="R44" s="84">
        <f>VLOOKUP(B44,'済　経常収支比率'!$A$5:$R$63,17)</f>
        <v>80.8</v>
      </c>
      <c r="S44" s="84">
        <f>VLOOKUP($B44,'済　公債費比率'!$A$6:$G$64,7)</f>
        <v>8.7</v>
      </c>
      <c r="T44" s="84">
        <f>VLOOKUP($B44,'済　公債費比率'!$A$6:$G$64,6)</f>
        <v>9.1</v>
      </c>
      <c r="U44" s="246">
        <f>VLOOKUP(B44,'  【済】将来負担比率'!$A:$C,3)</f>
        <v>15.1</v>
      </c>
      <c r="V44" s="214">
        <f>VLOOKUP(B44,'済　国調就業'!$A$4:$P$63,16)</f>
        <v>3415</v>
      </c>
      <c r="W44" s="443">
        <f>VLOOKUP(B44,'済　国調就業'!$A$4:$J$63,4)</f>
        <v>13.7</v>
      </c>
      <c r="X44" s="443">
        <f>VLOOKUP(B44,'済　国調就業'!$A$4:$J$63,6)</f>
        <v>39.6</v>
      </c>
      <c r="Y44" s="459">
        <f>VLOOKUP(B44,'済　国調就業'!$A$4:$J$63,8)</f>
        <v>46.5</v>
      </c>
      <c r="Z44" s="42"/>
    </row>
    <row r="45" spans="1:26" ht="19.5" customHeight="1">
      <c r="A45" s="478"/>
      <c r="B45" s="18">
        <v>38</v>
      </c>
      <c r="C45" s="47" t="str">
        <f>VLOOKUP(B45,'済　財政力指数等'!$N$6:$O$64,2)</f>
        <v>中島村</v>
      </c>
      <c r="D45" s="100" t="str">
        <f>VLOOKUP($B45,'済　類型'!$A$2:$C$60,3)</f>
        <v>Ⅱ - 0</v>
      </c>
      <c r="E45" s="214">
        <f>VLOOKUP(B45,'済　国調就業'!$A$4:$S$63,17)</f>
        <v>5174</v>
      </c>
      <c r="F45" s="214">
        <f>VLOOKUP(B45,'済　国調就業'!$A$4:$S$63,18)</f>
        <v>5154</v>
      </c>
      <c r="G45" s="218">
        <f>VLOOKUP(B45,'済　人口'!$A$7:$F$67,5)</f>
        <v>5001</v>
      </c>
      <c r="H45" s="233">
        <f>VLOOKUP(B45,'済　国調就業'!$A$4:$S$63,19)</f>
        <v>18.92</v>
      </c>
      <c r="I45" s="71">
        <f>VLOOKUP(B45,'済　財政力指数等'!$N$6:$AC$64,8)</f>
        <v>1662188</v>
      </c>
      <c r="J45" s="71">
        <f>VLOOKUP(B45,'済　財政力指数等'!$N$6:$AC$64,5)</f>
        <v>509950</v>
      </c>
      <c r="K45" s="76">
        <f>VLOOKUP(B45,'済　財政力指数等'!$N$6:$AC$64,16)</f>
        <v>1867699</v>
      </c>
      <c r="L45" s="79">
        <f>VLOOKUP(B45,'済　財政力指数等'!$N$6:$AC$64,9)</f>
        <v>0.28</v>
      </c>
      <c r="M45" s="79">
        <f>VLOOKUP(B45,'済　財政力指数等'!$N$6:$AC$64,10)</f>
        <v>0.3</v>
      </c>
      <c r="N45" s="79">
        <f>VLOOKUP(B45,'済　財政力指数等'!$N$6:$AC$64,11)</f>
        <v>0.31</v>
      </c>
      <c r="O45" s="79">
        <f t="shared" si="1"/>
        <v>0.3</v>
      </c>
      <c r="P45" s="443">
        <f>VLOOKUP(B45,'済　財政力指数等'!$N$6:$AE$64,18)</f>
        <v>11.7</v>
      </c>
      <c r="Q45" s="84">
        <f>VLOOKUP(B45,'済　経常収支比率'!$A$5:$R$63,18)</f>
        <v>90</v>
      </c>
      <c r="R45" s="84">
        <f>VLOOKUP(B45,'済　経常収支比率'!$A$5:$R$63,17)</f>
        <v>86.4</v>
      </c>
      <c r="S45" s="84">
        <f>VLOOKUP($B45,'済　公債費比率'!$A$6:$G$64,7)</f>
        <v>9.1</v>
      </c>
      <c r="T45" s="84">
        <f>VLOOKUP($B45,'済　公債費比率'!$A$6:$G$64,6)</f>
        <v>9.2</v>
      </c>
      <c r="U45" s="246" t="str">
        <f>VLOOKUP(B45,'  【済】将来負担比率'!$A:$C,3)</f>
        <v>-</v>
      </c>
      <c r="V45" s="214">
        <f>VLOOKUP(B45,'済　国調就業'!$A$4:$P$63,16)</f>
        <v>2888</v>
      </c>
      <c r="W45" s="443">
        <f>VLOOKUP(B45,'済　国調就業'!$A$4:$J$63,4)</f>
        <v>19.1</v>
      </c>
      <c r="X45" s="443">
        <f>VLOOKUP(B45,'済　国調就業'!$A$4:$J$63,6)</f>
        <v>37.7</v>
      </c>
      <c r="Y45" s="459">
        <f>VLOOKUP(B45,'済　国調就業'!$A$4:$J$63,8)</f>
        <v>43.1</v>
      </c>
      <c r="Z45" s="42"/>
    </row>
    <row r="46" spans="1:26" ht="19.5" customHeight="1">
      <c r="A46" s="478"/>
      <c r="B46" s="18">
        <v>39</v>
      </c>
      <c r="C46" s="47" t="str">
        <f>VLOOKUP(B46,'済　財政力指数等'!$N$6:$O$64,2)</f>
        <v>矢吹町</v>
      </c>
      <c r="D46" s="100" t="str">
        <f>VLOOKUP($B46,'済　類型'!$A$2:$C$60,3)</f>
        <v>Ⅳ - 1</v>
      </c>
      <c r="E46" s="214">
        <f>VLOOKUP(B46,'済　国調就業'!$A$4:$S$63,17)</f>
        <v>18735</v>
      </c>
      <c r="F46" s="214">
        <f>VLOOKUP(B46,'済　国調就業'!$A$4:$S$63,18)</f>
        <v>18407</v>
      </c>
      <c r="G46" s="218">
        <f>VLOOKUP(B46,'済　人口'!$A$7:$F$67,5)</f>
        <v>17370</v>
      </c>
      <c r="H46" s="233">
        <f>VLOOKUP(B46,'済　国調就業'!$A$4:$S$63,19)</f>
        <v>60.4</v>
      </c>
      <c r="I46" s="71">
        <f>VLOOKUP(B46,'済　財政力指数等'!$N$6:$AC$64,8)</f>
        <v>3697914</v>
      </c>
      <c r="J46" s="71">
        <f>VLOOKUP(B46,'済　財政力指数等'!$N$6:$AC$64,5)</f>
        <v>2166057</v>
      </c>
      <c r="K46" s="76">
        <f>VLOOKUP(B46,'済　財政力指数等'!$N$6:$AC$64,16)</f>
        <v>4502314</v>
      </c>
      <c r="L46" s="79">
        <f>VLOOKUP(B46,'済　財政力指数等'!$N$6:$AC$64,9)</f>
        <v>0.54</v>
      </c>
      <c r="M46" s="79">
        <f>VLOOKUP(B46,'済　財政力指数等'!$N$6:$AC$64,10)</f>
        <v>0.54</v>
      </c>
      <c r="N46" s="79">
        <f>VLOOKUP(B46,'済　財政力指数等'!$N$6:$AC$64,11)</f>
        <v>0.59</v>
      </c>
      <c r="O46" s="79">
        <f t="shared" si="1"/>
        <v>0.56</v>
      </c>
      <c r="P46" s="443">
        <f>VLOOKUP(B46,'済　財政力指数等'!$N$6:$AE$64,18)</f>
        <v>4.6</v>
      </c>
      <c r="Q46" s="84">
        <f>VLOOKUP(B46,'済　経常収支比率'!$A$5:$R$63,18)</f>
        <v>86.5</v>
      </c>
      <c r="R46" s="84">
        <f>VLOOKUP(B46,'済　経常収支比率'!$A$5:$R$63,17)</f>
        <v>81.8</v>
      </c>
      <c r="S46" s="84">
        <f>VLOOKUP($B46,'済　公債費比率'!$A$6:$G$64,7)</f>
        <v>12.5</v>
      </c>
      <c r="T46" s="84">
        <f>VLOOKUP($B46,'済　公債費比率'!$A$6:$G$64,6)</f>
        <v>13.1</v>
      </c>
      <c r="U46" s="246">
        <f>VLOOKUP(B46,'  【済】将来負担比率'!$A:$C,3)</f>
        <v>112.9</v>
      </c>
      <c r="V46" s="214">
        <f>VLOOKUP(B46,'済　国調就業'!$A$4:$P$63,16)</f>
        <v>8663</v>
      </c>
      <c r="W46" s="443">
        <f>VLOOKUP(B46,'済　国調就業'!$A$4:$J$63,4)</f>
        <v>11.1</v>
      </c>
      <c r="X46" s="443">
        <f>VLOOKUP(B46,'済　国調就業'!$A$4:$J$63,6)</f>
        <v>34.2</v>
      </c>
      <c r="Y46" s="459">
        <f>VLOOKUP(B46,'済　国調就業'!$A$4:$J$63,8)</f>
        <v>52</v>
      </c>
      <c r="Z46" s="42"/>
    </row>
    <row r="47" spans="1:26" ht="19.5" customHeight="1">
      <c r="A47" s="478"/>
      <c r="B47" s="18">
        <v>40</v>
      </c>
      <c r="C47" s="47" t="str">
        <f>VLOOKUP(B47,'済　財政力指数等'!$N$6:$O$64,2)</f>
        <v>棚倉町</v>
      </c>
      <c r="D47" s="100" t="str">
        <f>VLOOKUP($B47,'済　類型'!$A$2:$C$60,3)</f>
        <v>Ⅲ - 1</v>
      </c>
      <c r="E47" s="214">
        <f>VLOOKUP(B47,'済　国調就業'!$A$4:$S$63,17)</f>
        <v>15795</v>
      </c>
      <c r="F47" s="214">
        <f>VLOOKUP(B47,'済　国調就業'!$A$4:$S$63,18)</f>
        <v>15062</v>
      </c>
      <c r="G47" s="218">
        <f>VLOOKUP(B47,'済　人口'!$A$7:$F$67,5)</f>
        <v>14295</v>
      </c>
      <c r="H47" s="233">
        <f>VLOOKUP(B47,'済　国調就業'!$A$4:$S$63,19)</f>
        <v>159.93</v>
      </c>
      <c r="I47" s="71">
        <f>VLOOKUP(B47,'済　財政力指数等'!$N$6:$AC$64,8)</f>
        <v>3416367</v>
      </c>
      <c r="J47" s="71">
        <f>VLOOKUP(B47,'済　財政力指数等'!$N$6:$AC$64,5)</f>
        <v>1915865</v>
      </c>
      <c r="K47" s="76">
        <f>VLOOKUP(B47,'済　財政力指数等'!$N$6:$AC$64,16)</f>
        <v>4208880</v>
      </c>
      <c r="L47" s="79">
        <f>VLOOKUP(B47,'済　財政力指数等'!$N$6:$AC$64,9)</f>
        <v>0.54</v>
      </c>
      <c r="M47" s="79">
        <f>VLOOKUP(B47,'済　財政力指数等'!$N$6:$AC$64,10)</f>
        <v>0.57</v>
      </c>
      <c r="N47" s="79">
        <f>VLOOKUP(B47,'済　財政力指数等'!$N$6:$AC$64,11)</f>
        <v>0.56</v>
      </c>
      <c r="O47" s="79">
        <f t="shared" si="1"/>
        <v>0.56</v>
      </c>
      <c r="P47" s="443">
        <f>VLOOKUP(B47,'済　財政力指数等'!$N$6:$AE$64,18)</f>
        <v>6.9</v>
      </c>
      <c r="Q47" s="84">
        <f>VLOOKUP(B47,'済　経常収支比率'!$A$5:$R$63,18)</f>
        <v>90.6</v>
      </c>
      <c r="R47" s="84">
        <f>VLOOKUP(B47,'済　経常収支比率'!$A$5:$R$63,17)</f>
        <v>85.1</v>
      </c>
      <c r="S47" s="84">
        <f>VLOOKUP($B47,'済　公債費比率'!$A$6:$G$64,7)</f>
        <v>9.1</v>
      </c>
      <c r="T47" s="84">
        <f>VLOOKUP($B47,'済　公債費比率'!$A$6:$G$64,6)</f>
        <v>10.3</v>
      </c>
      <c r="U47" s="246">
        <f>VLOOKUP(B47,'  【済】将来負担比率'!$A:$C,3)</f>
        <v>48.4</v>
      </c>
      <c r="V47" s="214">
        <f>VLOOKUP(B47,'済　国調就業'!$A$4:$P$63,16)</f>
        <v>7518</v>
      </c>
      <c r="W47" s="443">
        <f>VLOOKUP(B47,'済　国調就業'!$A$4:$J$63,4)</f>
        <v>10.2</v>
      </c>
      <c r="X47" s="443">
        <f>VLOOKUP(B47,'済　国調就業'!$A$4:$J$63,6)</f>
        <v>41.6</v>
      </c>
      <c r="Y47" s="459">
        <f>VLOOKUP(B47,'済　国調就業'!$A$4:$J$63,8)</f>
        <v>48.1</v>
      </c>
      <c r="Z47" s="42"/>
    </row>
    <row r="48" spans="1:26" ht="19.5" customHeight="1">
      <c r="A48" s="478"/>
      <c r="B48" s="18">
        <v>41</v>
      </c>
      <c r="C48" s="47" t="str">
        <f>VLOOKUP(B48,'済　財政力指数等'!$N$6:$O$64,2)</f>
        <v>矢祭町</v>
      </c>
      <c r="D48" s="100" t="str">
        <f>VLOOKUP($B48,'済　類型'!$A$2:$C$60,3)</f>
        <v>Ⅱ - 1</v>
      </c>
      <c r="E48" s="214">
        <f>VLOOKUP(B48,'済　国調就業'!$A$4:$S$63,17)</f>
        <v>6740</v>
      </c>
      <c r="F48" s="214">
        <f>VLOOKUP(B48,'済　国調就業'!$A$4:$S$63,18)</f>
        <v>6348</v>
      </c>
      <c r="G48" s="214">
        <f>VLOOKUP(B48,'済　人口'!$A$7:$F$67,5)</f>
        <v>5950</v>
      </c>
      <c r="H48" s="233">
        <f>VLOOKUP(B48,'済　国調就業'!$A$4:$S$63,19)</f>
        <v>118.27</v>
      </c>
      <c r="I48" s="71">
        <f>VLOOKUP(B48,'済　財政力指数等'!$N$6:$AC$64,8)</f>
        <v>2253147</v>
      </c>
      <c r="J48" s="71">
        <f>VLOOKUP(B48,'済　財政力指数等'!$N$6:$AC$64,5)</f>
        <v>925163</v>
      </c>
      <c r="K48" s="76">
        <f>VLOOKUP(B48,'済　財政力指数等'!$N$6:$AC$64,16)</f>
        <v>2628891</v>
      </c>
      <c r="L48" s="79">
        <f>VLOOKUP(B48,'済　財政力指数等'!$N$6:$AC$64,9)</f>
        <v>0.37</v>
      </c>
      <c r="M48" s="79">
        <f>VLOOKUP(B48,'済　財政力指数等'!$N$6:$AC$64,10)</f>
        <v>0.33</v>
      </c>
      <c r="N48" s="79">
        <f>VLOOKUP(B48,'済　財政力指数等'!$N$6:$AC$64,11)</f>
        <v>0.41</v>
      </c>
      <c r="O48" s="79">
        <f t="shared" si="1"/>
        <v>0.37</v>
      </c>
      <c r="P48" s="443">
        <f>VLOOKUP(B48,'済　財政力指数等'!$N$6:$AE$64,18)</f>
        <v>6.9</v>
      </c>
      <c r="Q48" s="84">
        <f>VLOOKUP(B48,'済　経常収支比率'!$A$5:$R$63,18)</f>
        <v>101.2</v>
      </c>
      <c r="R48" s="84">
        <f>VLOOKUP(B48,'済　経常収支比率'!$A$5:$R$63,17)</f>
        <v>96.7</v>
      </c>
      <c r="S48" s="84">
        <f>VLOOKUP($B48,'済　公債費比率'!$A$6:$G$64,7)</f>
        <v>0.6</v>
      </c>
      <c r="T48" s="84">
        <f>VLOOKUP($B48,'済　公債費比率'!$A$6:$G$64,6)</f>
        <v>1.7</v>
      </c>
      <c r="U48" s="246" t="str">
        <f>VLOOKUP(B48,'  【済】将来負担比率'!$A:$C,3)</f>
        <v>-</v>
      </c>
      <c r="V48" s="214">
        <f>VLOOKUP(B48,'済　国調就業'!$A$4:$P$63,16)</f>
        <v>2961</v>
      </c>
      <c r="W48" s="443">
        <f>VLOOKUP(B48,'済　国調就業'!$A$4:$J$63,4)</f>
        <v>14.4</v>
      </c>
      <c r="X48" s="443">
        <f>VLOOKUP(B48,'済　国調就業'!$A$4:$J$63,6)</f>
        <v>41.9</v>
      </c>
      <c r="Y48" s="459">
        <f>VLOOKUP(B48,'済　国調就業'!$A$4:$J$63,8)</f>
        <v>43.3</v>
      </c>
      <c r="Z48" s="42"/>
    </row>
    <row r="49" spans="1:26" ht="19.5" customHeight="1">
      <c r="A49" s="478"/>
      <c r="B49" s="18">
        <v>42</v>
      </c>
      <c r="C49" s="103" t="str">
        <f>VLOOKUP(B49,'済　財政力指数等'!$N$6:$O$64,2)</f>
        <v>塙町</v>
      </c>
      <c r="D49" s="104" t="str">
        <f>VLOOKUP($B49,'済　類型'!$A$2:$C$60,3)</f>
        <v>Ⅱ - 0</v>
      </c>
      <c r="E49" s="218">
        <f>VLOOKUP(B49,'済　国調就業'!$A$4:$S$63,17)</f>
        <v>10619</v>
      </c>
      <c r="F49" s="218">
        <f>VLOOKUP(B49,'済　国調就業'!$A$4:$S$63,18)</f>
        <v>9884</v>
      </c>
      <c r="G49" s="218">
        <f>VLOOKUP(B49,'済　人口'!$A$7:$F$67,5)</f>
        <v>9157</v>
      </c>
      <c r="H49" s="237">
        <f>VLOOKUP(B49,'済　国調就業'!$A$4:$S$63,19)</f>
        <v>211.41</v>
      </c>
      <c r="I49" s="74">
        <f>VLOOKUP(B49,'済　財政力指数等'!$N$6:$AC$64,8)</f>
        <v>3184457</v>
      </c>
      <c r="J49" s="74">
        <f>VLOOKUP(B49,'済　財政力指数等'!$N$6:$AC$64,5)</f>
        <v>901814</v>
      </c>
      <c r="K49" s="105">
        <f>VLOOKUP(B49,'済　財政力指数等'!$N$6:$AC$64,16)</f>
        <v>3561736</v>
      </c>
      <c r="L49" s="82">
        <f>VLOOKUP(B49,'済　財政力指数等'!$N$6:$AC$64,9)</f>
        <v>0.27</v>
      </c>
      <c r="M49" s="82">
        <f>VLOOKUP(B49,'済　財政力指数等'!$N$6:$AC$64,10)</f>
        <v>0.27</v>
      </c>
      <c r="N49" s="82">
        <f>VLOOKUP(B49,'済　財政力指数等'!$N$6:$AC$64,11)</f>
        <v>0.28</v>
      </c>
      <c r="O49" s="82">
        <f t="shared" si="1"/>
        <v>0.27</v>
      </c>
      <c r="P49" s="447">
        <f>VLOOKUP(B49,'済　財政力指数等'!$N$6:$AE$64,18)</f>
        <v>4.1</v>
      </c>
      <c r="Q49" s="106">
        <f>VLOOKUP(B49,'済　経常収支比率'!$A$5:$R$63,18)</f>
        <v>90.4</v>
      </c>
      <c r="R49" s="106">
        <f>VLOOKUP(B49,'済　経常収支比率'!$A$5:$R$63,17)</f>
        <v>86.6</v>
      </c>
      <c r="S49" s="84">
        <f>VLOOKUP($B49,'済　公債費比率'!$A$6:$G$64,7)</f>
        <v>7.1</v>
      </c>
      <c r="T49" s="84">
        <f>VLOOKUP($B49,'済　公債費比率'!$A$6:$G$64,6)</f>
        <v>6</v>
      </c>
      <c r="U49" s="246">
        <f>VLOOKUP(B49,'  【済】将来負担比率'!$A:$C,3)</f>
        <v>10.1</v>
      </c>
      <c r="V49" s="218">
        <f>VLOOKUP(B49,'済　国調就業'!$A$4:$P$63,16)</f>
        <v>4845</v>
      </c>
      <c r="W49" s="447">
        <f>VLOOKUP(B49,'済　国調就業'!$A$4:$J$63,4)</f>
        <v>17.3</v>
      </c>
      <c r="X49" s="447">
        <f>VLOOKUP(B49,'済　国調就業'!$A$4:$J$63,6)</f>
        <v>35.2</v>
      </c>
      <c r="Y49" s="463">
        <f>VLOOKUP(B49,'済　国調就業'!$A$4:$J$63,8)</f>
        <v>46.6</v>
      </c>
      <c r="Z49" s="42"/>
    </row>
    <row r="50" spans="1:26" ht="19.5" customHeight="1">
      <c r="A50" s="478"/>
      <c r="B50" s="18">
        <v>43</v>
      </c>
      <c r="C50" s="47" t="str">
        <f>VLOOKUP(B50,'済　財政力指数等'!$N$6:$O$64,2)</f>
        <v>鮫川村</v>
      </c>
      <c r="D50" s="100" t="str">
        <f>VLOOKUP($B50,'済　類型'!$A$2:$C$60,3)</f>
        <v>Ⅰ - 0</v>
      </c>
      <c r="E50" s="214">
        <f>VLOOKUP(B50,'済　国調就業'!$A$4:$S$63,17)</f>
        <v>4322</v>
      </c>
      <c r="F50" s="214">
        <f>VLOOKUP(B50,'済　国調就業'!$A$4:$S$63,18)</f>
        <v>3989</v>
      </c>
      <c r="G50" s="218">
        <f>VLOOKUP(B50,'済　人口'!$A$7:$F$67,5)</f>
        <v>3577</v>
      </c>
      <c r="H50" s="233">
        <f>VLOOKUP(B50,'済　国調就業'!$A$4:$S$63,19)</f>
        <v>131.34</v>
      </c>
      <c r="I50" s="71">
        <f>VLOOKUP(B50,'済　財政力指数等'!$N$6:$AC$64,8)</f>
        <v>1924835</v>
      </c>
      <c r="J50" s="71">
        <f>VLOOKUP(B50,'済　財政力指数等'!$N$6:$AC$64,5)</f>
        <v>310838</v>
      </c>
      <c r="K50" s="76">
        <f>VLOOKUP(B50,'済　財政力指数等'!$N$6:$AC$64,16)</f>
        <v>2073122</v>
      </c>
      <c r="L50" s="79">
        <f>VLOOKUP(B50,'済　財政力指数等'!$N$6:$AC$64,9)</f>
        <v>0.16</v>
      </c>
      <c r="M50" s="79">
        <f>VLOOKUP(B50,'済　財政力指数等'!$N$6:$AC$64,10)</f>
        <v>0.16</v>
      </c>
      <c r="N50" s="79">
        <f>VLOOKUP(B50,'済　財政力指数等'!$N$6:$AC$64,11)</f>
        <v>0.16</v>
      </c>
      <c r="O50" s="79">
        <f t="shared" si="1"/>
        <v>0.16</v>
      </c>
      <c r="P50" s="443">
        <f>VLOOKUP(B50,'済　財政力指数等'!$N$6:$AE$64,18)</f>
        <v>6.2</v>
      </c>
      <c r="Q50" s="84">
        <f>VLOOKUP(B50,'済　経常収支比率'!$A$5:$R$63,18)</f>
        <v>84.6</v>
      </c>
      <c r="R50" s="84">
        <f>VLOOKUP(B50,'済　経常収支比率'!$A$5:$R$63,17)</f>
        <v>81.4</v>
      </c>
      <c r="S50" s="84">
        <f>VLOOKUP($B50,'済　公債費比率'!$A$6:$G$64,7)</f>
        <v>5.3</v>
      </c>
      <c r="T50" s="84">
        <f>VLOOKUP($B50,'済　公債費比率'!$A$6:$G$64,6)</f>
        <v>6.1</v>
      </c>
      <c r="U50" s="246" t="str">
        <f>VLOOKUP(B50,'  【済】将来負担比率'!$A:$C,3)</f>
        <v>-</v>
      </c>
      <c r="V50" s="214">
        <f>VLOOKUP(B50,'済　国調就業'!$A$4:$P$63,16)</f>
        <v>1890</v>
      </c>
      <c r="W50" s="443">
        <f>VLOOKUP(B50,'済　国調就業'!$A$4:$J$63,4)</f>
        <v>21.4</v>
      </c>
      <c r="X50" s="443">
        <f>VLOOKUP(B50,'済　国調就業'!$A$4:$J$63,6)</f>
        <v>39.7</v>
      </c>
      <c r="Y50" s="459">
        <f>VLOOKUP(B50,'済　国調就業'!$A$4:$J$63,8)</f>
        <v>38.8</v>
      </c>
      <c r="Z50" s="42"/>
    </row>
    <row r="51" spans="1:26" ht="19.5" customHeight="1">
      <c r="A51" s="478"/>
      <c r="B51" s="18">
        <v>44</v>
      </c>
      <c r="C51" s="47" t="str">
        <f>VLOOKUP(B51,'済　財政力指数等'!$N$6:$O$64,2)</f>
        <v>石川町</v>
      </c>
      <c r="D51" s="100" t="str">
        <f>VLOOKUP($B51,'済　類型'!$A$2:$C$60,3)</f>
        <v>Ⅳ - 1</v>
      </c>
      <c r="E51" s="214">
        <f>VLOOKUP(B51,'済　国調就業'!$A$4:$S$63,17)</f>
        <v>18921</v>
      </c>
      <c r="F51" s="214">
        <f>VLOOKUP(B51,'済　国調就業'!$A$4:$S$63,18)</f>
        <v>17775</v>
      </c>
      <c r="G51" s="218">
        <f>VLOOKUP(B51,'済　人口'!$A$7:$F$67,5)</f>
        <v>15880</v>
      </c>
      <c r="H51" s="233">
        <f>VLOOKUP(B51,'済　国調就業'!$A$4:$S$63,19)</f>
        <v>115.71</v>
      </c>
      <c r="I51" s="71">
        <f>VLOOKUP(B51,'済　財政力指数等'!$N$6:$AC$64,8)</f>
        <v>3946236</v>
      </c>
      <c r="J51" s="71">
        <f>VLOOKUP(B51,'済　財政力指数等'!$N$6:$AC$64,5)</f>
        <v>1661534</v>
      </c>
      <c r="K51" s="76">
        <f>VLOOKUP(B51,'済　財政力指数等'!$N$6:$AC$64,16)</f>
        <v>4605311</v>
      </c>
      <c r="L51" s="79">
        <f>VLOOKUP(B51,'済　財政力指数等'!$N$6:$AC$64,9)</f>
        <v>0.41</v>
      </c>
      <c r="M51" s="79">
        <f>VLOOKUP(B51,'済　財政力指数等'!$N$6:$AC$64,10)</f>
        <v>0.42</v>
      </c>
      <c r="N51" s="79">
        <f>VLOOKUP(B51,'済　財政力指数等'!$N$6:$AC$64,11)</f>
        <v>0.42</v>
      </c>
      <c r="O51" s="79">
        <f t="shared" si="1"/>
        <v>0.42</v>
      </c>
      <c r="P51" s="443">
        <f>VLOOKUP(B51,'済　財政力指数等'!$N$6:$AE$64,18)</f>
        <v>7.1</v>
      </c>
      <c r="Q51" s="84">
        <f>VLOOKUP(B51,'済　経常収支比率'!$A$5:$R$63,18)</f>
        <v>88.2</v>
      </c>
      <c r="R51" s="84">
        <f>VLOOKUP(B51,'済　経常収支比率'!$A$5:$R$63,17)</f>
        <v>83.9</v>
      </c>
      <c r="S51" s="84">
        <f>VLOOKUP($B51,'済　公債費比率'!$A$6:$G$64,7)</f>
        <v>6.1</v>
      </c>
      <c r="T51" s="84">
        <f>VLOOKUP($B51,'済　公債費比率'!$A$6:$G$64,6)</f>
        <v>6.1</v>
      </c>
      <c r="U51" s="246">
        <f>VLOOKUP(B51,'  【済】将来負担比率'!$A:$C,3)</f>
        <v>16.3</v>
      </c>
      <c r="V51" s="214">
        <f>VLOOKUP(B51,'済　国調就業'!$A$4:$P$63,16)</f>
        <v>7818</v>
      </c>
      <c r="W51" s="443">
        <f>VLOOKUP(B51,'済　国調就業'!$A$4:$J$63,4)</f>
        <v>10.5</v>
      </c>
      <c r="X51" s="443">
        <f>VLOOKUP(B51,'済　国調就業'!$A$4:$J$63,6)</f>
        <v>36</v>
      </c>
      <c r="Y51" s="459">
        <f>VLOOKUP(B51,'済　国調就業'!$A$4:$J$63,8)</f>
        <v>52.9</v>
      </c>
      <c r="Z51" s="42"/>
    </row>
    <row r="52" spans="1:26" ht="19.5" customHeight="1">
      <c r="A52" s="478"/>
      <c r="B52" s="18">
        <v>45</v>
      </c>
      <c r="C52" s="47" t="str">
        <f>VLOOKUP(B52,'済　財政力指数等'!$N$6:$O$64,2)</f>
        <v>玉川村</v>
      </c>
      <c r="D52" s="100" t="str">
        <f>VLOOKUP($B52,'済　類型'!$A$2:$C$60,3)</f>
        <v>Ⅱ - 1</v>
      </c>
      <c r="E52" s="214">
        <f>VLOOKUP(B52,'済　国調就業'!$A$4:$S$63,17)</f>
        <v>7602</v>
      </c>
      <c r="F52" s="214">
        <f>VLOOKUP(B52,'済　国調就業'!$A$4:$S$63,18)</f>
        <v>7231</v>
      </c>
      <c r="G52" s="218">
        <f>VLOOKUP(B52,'済　人口'!$A$7:$F$67,5)</f>
        <v>6777</v>
      </c>
      <c r="H52" s="233">
        <f>VLOOKUP(B52,'済　国調就業'!$A$4:$S$63,19)</f>
        <v>46.67</v>
      </c>
      <c r="I52" s="71">
        <f>VLOOKUP(B52,'済　財政力指数等'!$N$6:$AC$64,8)</f>
        <v>2131476</v>
      </c>
      <c r="J52" s="71">
        <f>VLOOKUP(B52,'済　財政力指数等'!$N$6:$AC$64,5)</f>
        <v>751888</v>
      </c>
      <c r="K52" s="76">
        <f>VLOOKUP(B52,'済　財政力指数等'!$N$6:$AC$64,16)</f>
        <v>2430703</v>
      </c>
      <c r="L52" s="79">
        <f>VLOOKUP(B52,'済　財政力指数等'!$N$6:$AC$64,9)</f>
        <v>0.32</v>
      </c>
      <c r="M52" s="79">
        <f>VLOOKUP(B52,'済　財政力指数等'!$N$6:$AC$64,10)</f>
        <v>0.34</v>
      </c>
      <c r="N52" s="79">
        <f>VLOOKUP(B52,'済　財政力指数等'!$N$6:$AC$64,11)</f>
        <v>0.35</v>
      </c>
      <c r="O52" s="79">
        <f t="shared" si="1"/>
        <v>0.34</v>
      </c>
      <c r="P52" s="443">
        <f>VLOOKUP(B52,'済　財政力指数等'!$N$6:$AE$64,18)</f>
        <v>6</v>
      </c>
      <c r="Q52" s="84">
        <f>VLOOKUP(B52,'済　経常収支比率'!$A$5:$R$63,18)</f>
        <v>86</v>
      </c>
      <c r="R52" s="84">
        <f>VLOOKUP(B52,'済　経常収支比率'!$A$5:$R$63,17)</f>
        <v>82.2</v>
      </c>
      <c r="S52" s="84">
        <f>VLOOKUP($B52,'済　公債費比率'!$A$6:$G$64,7)</f>
        <v>8.2</v>
      </c>
      <c r="T52" s="84">
        <f>VLOOKUP($B52,'済　公債費比率'!$A$6:$G$64,6)</f>
        <v>8.6</v>
      </c>
      <c r="U52" s="246">
        <f>VLOOKUP(B52,'  【済】将来負担比率'!$A:$C,3)</f>
        <v>45.8</v>
      </c>
      <c r="V52" s="214">
        <f>VLOOKUP(B52,'済　国調就業'!$A$4:$P$63,16)</f>
        <v>3901</v>
      </c>
      <c r="W52" s="443">
        <f>VLOOKUP(B52,'済　国調就業'!$A$4:$J$63,4)</f>
        <v>10.9</v>
      </c>
      <c r="X52" s="443">
        <f>VLOOKUP(B52,'済　国調就業'!$A$4:$J$63,6)</f>
        <v>36.3</v>
      </c>
      <c r="Y52" s="459">
        <f>VLOOKUP(B52,'済　国調就業'!$A$4:$J$63,8)</f>
        <v>49.3</v>
      </c>
      <c r="Z52" s="42"/>
    </row>
    <row r="53" spans="1:26" ht="19.5" customHeight="1">
      <c r="A53" s="478"/>
      <c r="B53" s="18">
        <v>46</v>
      </c>
      <c r="C53" s="47" t="str">
        <f>VLOOKUP(B53,'済　財政力指数等'!$N$6:$O$64,2)</f>
        <v>平田村</v>
      </c>
      <c r="D53" s="100" t="str">
        <f>VLOOKUP($B53,'済　類型'!$A$2:$C$60,3)</f>
        <v>Ⅱ - 0</v>
      </c>
      <c r="E53" s="214">
        <f>VLOOKUP(B53,'済　国調就業'!$A$4:$S$63,17)</f>
        <v>7538</v>
      </c>
      <c r="F53" s="214">
        <f>VLOOKUP(B53,'済　国調就業'!$A$4:$S$63,18)</f>
        <v>6921</v>
      </c>
      <c r="G53" s="218">
        <f>VLOOKUP(B53,'済　人口'!$A$7:$F$67,5)</f>
        <v>6505</v>
      </c>
      <c r="H53" s="233">
        <f>VLOOKUP(B53,'済　国調就業'!$A$4:$S$63,19)</f>
        <v>93.42</v>
      </c>
      <c r="I53" s="71">
        <f>VLOOKUP(B53,'済　財政力指数等'!$N$6:$AC$64,8)</f>
        <v>2402585</v>
      </c>
      <c r="J53" s="71">
        <f>VLOOKUP(B53,'済　財政力指数等'!$N$6:$AC$64,5)</f>
        <v>655736</v>
      </c>
      <c r="K53" s="76">
        <f>VLOOKUP(B53,'済　財政力指数等'!$N$6:$AC$64,16)</f>
        <v>2675957</v>
      </c>
      <c r="L53" s="79">
        <f>VLOOKUP(B53,'済　財政力指数等'!$N$6:$AC$64,9)</f>
        <v>0.27</v>
      </c>
      <c r="M53" s="79">
        <f>VLOOKUP(B53,'済　財政力指数等'!$N$6:$AC$64,10)</f>
        <v>0.27</v>
      </c>
      <c r="N53" s="79">
        <f>VLOOKUP(B53,'済　財政力指数等'!$N$6:$AC$64,11)</f>
        <v>0.27</v>
      </c>
      <c r="O53" s="79">
        <f t="shared" si="1"/>
        <v>0.27</v>
      </c>
      <c r="P53" s="443">
        <f>VLOOKUP(B53,'済　財政力指数等'!$N$6:$AE$64,18)</f>
        <v>7.1</v>
      </c>
      <c r="Q53" s="84">
        <f>VLOOKUP(B53,'済　経常収支比率'!$A$5:$R$63,18)</f>
        <v>87.8</v>
      </c>
      <c r="R53" s="84">
        <f>VLOOKUP(B53,'済　経常収支比率'!$A$5:$R$63,17)</f>
        <v>84.1</v>
      </c>
      <c r="S53" s="84">
        <f>VLOOKUP($B53,'済　公債費比率'!$A$6:$G$64,7)</f>
        <v>9.5</v>
      </c>
      <c r="T53" s="84">
        <f>VLOOKUP($B53,'済　公債費比率'!$A$6:$G$64,6)</f>
        <v>8.8</v>
      </c>
      <c r="U53" s="246">
        <f>VLOOKUP(B53,'  【済】将来負担比率'!$A:$C,3)</f>
        <v>93.4</v>
      </c>
      <c r="V53" s="214">
        <f>VLOOKUP(B53,'済　国調就業'!$A$4:$P$63,16)</f>
        <v>3556</v>
      </c>
      <c r="W53" s="443">
        <f>VLOOKUP(B53,'済　国調就業'!$A$4:$J$63,4)</f>
        <v>15.4</v>
      </c>
      <c r="X53" s="443">
        <f>VLOOKUP(B53,'済　国調就業'!$A$4:$J$63,6)</f>
        <v>41.2</v>
      </c>
      <c r="Y53" s="459">
        <f>VLOOKUP(B53,'済　国調就業'!$A$4:$J$63,8)</f>
        <v>42.1</v>
      </c>
      <c r="Z53" s="42"/>
    </row>
    <row r="54" spans="1:26" ht="19.5" customHeight="1">
      <c r="A54" s="478"/>
      <c r="B54" s="18">
        <v>47</v>
      </c>
      <c r="C54" s="47" t="str">
        <f>VLOOKUP(B54,'済　財政力指数等'!$N$6:$O$64,2)</f>
        <v>浅川町</v>
      </c>
      <c r="D54" s="100" t="str">
        <f>VLOOKUP($B54,'済　類型'!$A$2:$C$60,3)</f>
        <v>Ⅱ - 1</v>
      </c>
      <c r="E54" s="214">
        <f>VLOOKUP(B54,'済　国調就業'!$A$4:$S$63,17)</f>
        <v>7272</v>
      </c>
      <c r="F54" s="214">
        <f>VLOOKUP(B54,'済　国調就業'!$A$4:$S$63,18)</f>
        <v>6888</v>
      </c>
      <c r="G54" s="218">
        <f>VLOOKUP(B54,'済　人口'!$A$7:$F$67,5)</f>
        <v>6577</v>
      </c>
      <c r="H54" s="233">
        <f>VLOOKUP(B54,'済　国調就業'!$A$4:$S$63,19)</f>
        <v>37.43</v>
      </c>
      <c r="I54" s="71">
        <f>VLOOKUP(B54,'済　財政力指数等'!$N$6:$AC$64,8)</f>
        <v>1909536</v>
      </c>
      <c r="J54" s="71">
        <f>VLOOKUP(B54,'済　財政力指数等'!$N$6:$AC$64,5)</f>
        <v>674990</v>
      </c>
      <c r="K54" s="76">
        <f>VLOOKUP(B54,'済　財政力指数等'!$N$6:$AC$64,16)</f>
        <v>2179694</v>
      </c>
      <c r="L54" s="79">
        <f>VLOOKUP(B54,'済　財政力指数等'!$N$6:$AC$64,9)</f>
        <v>0.33</v>
      </c>
      <c r="M54" s="79">
        <f>VLOOKUP(B54,'済　財政力指数等'!$N$6:$AC$64,10)</f>
        <v>0.34</v>
      </c>
      <c r="N54" s="79">
        <f>VLOOKUP(B54,'済　財政力指数等'!$N$6:$AC$64,11)</f>
        <v>0.35</v>
      </c>
      <c r="O54" s="79">
        <f t="shared" si="1"/>
        <v>0.34</v>
      </c>
      <c r="P54" s="443">
        <f>VLOOKUP(B54,'済　財政力指数等'!$N$6:$AE$64,18)</f>
        <v>8.9</v>
      </c>
      <c r="Q54" s="84">
        <f>VLOOKUP(B54,'済　経常収支比率'!$A$5:$R$63,18)</f>
        <v>87.2</v>
      </c>
      <c r="R54" s="84">
        <f>VLOOKUP(B54,'済　経常収支比率'!$A$5:$R$63,17)</f>
        <v>83.3</v>
      </c>
      <c r="S54" s="84">
        <f>VLOOKUP($B54,'済　公債費比率'!$A$6:$G$64,7)</f>
        <v>8.5</v>
      </c>
      <c r="T54" s="84">
        <f>VLOOKUP($B54,'済　公債費比率'!$A$6:$G$64,6)</f>
        <v>8</v>
      </c>
      <c r="U54" s="246">
        <f>VLOOKUP(B54,'  【済】将来負担比率'!$A:$C,3)</f>
        <v>22.4</v>
      </c>
      <c r="V54" s="214">
        <f>VLOOKUP(B54,'済　国調就業'!$A$4:$P$63,16)</f>
        <v>3359</v>
      </c>
      <c r="W54" s="443">
        <f>VLOOKUP(B54,'済　国調就業'!$A$4:$J$63,4)</f>
        <v>9.4</v>
      </c>
      <c r="X54" s="443">
        <f>VLOOKUP(B54,'済　国調就業'!$A$4:$J$63,6)</f>
        <v>47.2</v>
      </c>
      <c r="Y54" s="459">
        <f>VLOOKUP(B54,'済　国調就業'!$A$4:$J$63,8)</f>
        <v>43.2</v>
      </c>
      <c r="Z54" s="42"/>
    </row>
    <row r="55" spans="1:26" ht="19.5" customHeight="1">
      <c r="A55" s="478"/>
      <c r="B55" s="18">
        <v>48</v>
      </c>
      <c r="C55" s="47" t="str">
        <f>VLOOKUP(B55,'済　財政力指数等'!$N$6:$O$64,2)</f>
        <v>古殿町</v>
      </c>
      <c r="D55" s="100" t="str">
        <f>VLOOKUP($B55,'済　類型'!$A$2:$C$60,3)</f>
        <v>Ⅱ - 0</v>
      </c>
      <c r="E55" s="214">
        <f>VLOOKUP(B55,'済　国調就業'!$A$4:$S$63,17)</f>
        <v>6511</v>
      </c>
      <c r="F55" s="214">
        <f>VLOOKUP(B55,'済　国調就業'!$A$4:$S$63,18)</f>
        <v>6030</v>
      </c>
      <c r="G55" s="214">
        <f>VLOOKUP(B55,'済　人口'!$A$7:$F$67,5)</f>
        <v>5373</v>
      </c>
      <c r="H55" s="233">
        <f>VLOOKUP(B55,'済　国調就業'!$A$4:$S$63,19)</f>
        <v>163.29</v>
      </c>
      <c r="I55" s="71">
        <f>VLOOKUP(B55,'済　財政力指数等'!$N$6:$AC$64,8)</f>
        <v>2382183</v>
      </c>
      <c r="J55" s="71">
        <f>VLOOKUP(B55,'済　財政力指数等'!$N$6:$AC$64,5)</f>
        <v>546970</v>
      </c>
      <c r="K55" s="76">
        <f>VLOOKUP(B55,'済　財政力指数等'!$N$6:$AC$64,16)</f>
        <v>2621193</v>
      </c>
      <c r="L55" s="79">
        <f>VLOOKUP(B55,'済　財政力指数等'!$N$6:$AC$64,9)</f>
        <v>0.23</v>
      </c>
      <c r="M55" s="79">
        <f>VLOOKUP(B55,'済　財政力指数等'!$N$6:$AC$64,10)</f>
        <v>0.23</v>
      </c>
      <c r="N55" s="79">
        <f>VLOOKUP(B55,'済　財政力指数等'!$N$6:$AC$64,11)</f>
        <v>0.23</v>
      </c>
      <c r="O55" s="79">
        <f t="shared" si="1"/>
        <v>0.23</v>
      </c>
      <c r="P55" s="443">
        <f>VLOOKUP(B55,'済　財政力指数等'!$N$6:$AE$64,18)</f>
        <v>3.3</v>
      </c>
      <c r="Q55" s="84">
        <f>VLOOKUP(B55,'済　経常収支比率'!$A$5:$R$63,18)</f>
        <v>93.6</v>
      </c>
      <c r="R55" s="84">
        <f>VLOOKUP(B55,'済　経常収支比率'!$A$5:$R$63,17)</f>
        <v>89.9</v>
      </c>
      <c r="S55" s="84">
        <f>VLOOKUP($B55,'済　公債費比率'!$A$6:$G$64,7)</f>
        <v>7.5</v>
      </c>
      <c r="T55" s="84">
        <f>VLOOKUP($B55,'済　公債費比率'!$A$6:$G$64,6)</f>
        <v>6.7</v>
      </c>
      <c r="U55" s="246" t="str">
        <f>VLOOKUP(B55,'  【済】将来負担比率'!$A:$C,3)</f>
        <v>-</v>
      </c>
      <c r="V55" s="214">
        <f>VLOOKUP(B55,'済　国調就業'!$A$4:$P$63,16)</f>
        <v>2794</v>
      </c>
      <c r="W55" s="443">
        <f>VLOOKUP(B55,'済　国調就業'!$A$4:$J$63,4)</f>
        <v>15.7</v>
      </c>
      <c r="X55" s="443">
        <f>VLOOKUP(B55,'済　国調就業'!$A$4:$J$63,6)</f>
        <v>41.7</v>
      </c>
      <c r="Y55" s="459">
        <f>VLOOKUP(B55,'済　国調就業'!$A$4:$J$63,8)</f>
        <v>42.1</v>
      </c>
      <c r="Z55" s="42"/>
    </row>
    <row r="56" spans="1:26" ht="19.5" customHeight="1">
      <c r="A56" s="478"/>
      <c r="B56" s="18">
        <v>49</v>
      </c>
      <c r="C56" s="47" t="str">
        <f>VLOOKUP(B56,'済　財政力指数等'!$N$6:$O$64,2)</f>
        <v>三春町</v>
      </c>
      <c r="D56" s="100" t="str">
        <f>VLOOKUP($B56,'済　類型'!$A$2:$C$60,3)</f>
        <v>Ⅳ - 1</v>
      </c>
      <c r="E56" s="214">
        <f>VLOOKUP(B56,'済　国調就業'!$A$4:$S$63,17)</f>
        <v>19194</v>
      </c>
      <c r="F56" s="214">
        <f>VLOOKUP(B56,'済　国調就業'!$A$4:$S$63,18)</f>
        <v>18191</v>
      </c>
      <c r="G56" s="214">
        <f>VLOOKUP(B56,'済　人口'!$A$7:$F$67,5)</f>
        <v>18304</v>
      </c>
      <c r="H56" s="233">
        <f>VLOOKUP(B56,'済　国調就業'!$A$4:$S$63,19)</f>
        <v>72.76</v>
      </c>
      <c r="I56" s="71">
        <f>VLOOKUP(B56,'済　財政力指数等'!$N$6:$AC$64,8)</f>
        <v>4117358</v>
      </c>
      <c r="J56" s="71">
        <f>VLOOKUP(B56,'済　財政力指数等'!$N$6:$AC$64,5)</f>
        <v>1720023</v>
      </c>
      <c r="K56" s="76">
        <f>VLOOKUP(B56,'済　財政力指数等'!$N$6:$AC$64,16)</f>
        <v>4784928</v>
      </c>
      <c r="L56" s="79">
        <f>VLOOKUP(B56,'済　財政力指数等'!$N$6:$AC$64,9)</f>
        <v>0.4</v>
      </c>
      <c r="M56" s="79">
        <f>VLOOKUP(B56,'済　財政力指数等'!$N$6:$AC$64,10)</f>
        <v>0.41</v>
      </c>
      <c r="N56" s="79">
        <f>VLOOKUP(B56,'済　財政力指数等'!$N$6:$AC$64,11)</f>
        <v>0.42</v>
      </c>
      <c r="O56" s="79">
        <f t="shared" si="1"/>
        <v>0.41</v>
      </c>
      <c r="P56" s="443">
        <f>VLOOKUP(B56,'済　財政力指数等'!$N$6:$AE$64,18)</f>
        <v>4.3</v>
      </c>
      <c r="Q56" s="84">
        <f>VLOOKUP(B56,'済　経常収支比率'!$A$5:$R$63,18)</f>
        <v>94</v>
      </c>
      <c r="R56" s="84">
        <f>VLOOKUP(B56,'済　経常収支比率'!$A$5:$R$63,17)</f>
        <v>94</v>
      </c>
      <c r="S56" s="84">
        <f>VLOOKUP($B56,'済　公債費比率'!$A$6:$G$64,7)</f>
        <v>7.1</v>
      </c>
      <c r="T56" s="84">
        <f>VLOOKUP($B56,'済　公債費比率'!$A$6:$G$64,6)</f>
        <v>7.7</v>
      </c>
      <c r="U56" s="246">
        <f>VLOOKUP(B56,'  【済】将来負担比率'!$A:$C,3)</f>
        <v>20.7</v>
      </c>
      <c r="V56" s="214">
        <f>VLOOKUP(B56,'済　国調就業'!$A$4:$P$63,16)</f>
        <v>9249</v>
      </c>
      <c r="W56" s="443">
        <f>VLOOKUP(B56,'済　国調就業'!$A$4:$J$63,4)</f>
        <v>7.1</v>
      </c>
      <c r="X56" s="443">
        <f>VLOOKUP(B56,'済　国調就業'!$A$4:$J$63,6)</f>
        <v>32.2</v>
      </c>
      <c r="Y56" s="459">
        <f>VLOOKUP(B56,'済　国調就業'!$A$4:$J$63,8)</f>
        <v>59.5</v>
      </c>
      <c r="Z56" s="42"/>
    </row>
    <row r="57" spans="1:26" ht="19.5" customHeight="1">
      <c r="A57" s="478"/>
      <c r="B57" s="18">
        <v>50</v>
      </c>
      <c r="C57" s="47" t="str">
        <f>VLOOKUP(B57,'済　財政力指数等'!$N$6:$O$64,2)</f>
        <v>小野町</v>
      </c>
      <c r="D57" s="100" t="str">
        <f>VLOOKUP($B57,'済　類型'!$A$2:$C$60,3)</f>
        <v>Ⅲ - 1</v>
      </c>
      <c r="E57" s="214">
        <f>VLOOKUP(B57,'済　国調就業'!$A$4:$S$63,17)</f>
        <v>12105</v>
      </c>
      <c r="F57" s="214">
        <f>VLOOKUP(B57,'済　国調就業'!$A$4:$S$63,18)</f>
        <v>11202</v>
      </c>
      <c r="G57" s="218">
        <f>VLOOKUP(B57,'済　人口'!$A$7:$F$67,5)</f>
        <v>10475</v>
      </c>
      <c r="H57" s="233">
        <f>VLOOKUP(B57,'済　国調就業'!$A$4:$S$63,19)</f>
        <v>125.18</v>
      </c>
      <c r="I57" s="71">
        <f>VLOOKUP(B57,'済　財政力指数等'!$N$6:$AC$64,8)</f>
        <v>2907569</v>
      </c>
      <c r="J57" s="71">
        <f>VLOOKUP(B57,'済　財政力指数等'!$N$6:$AC$64,5)</f>
        <v>1002016</v>
      </c>
      <c r="K57" s="76">
        <f>VLOOKUP(B57,'済　財政力指数等'!$N$6:$AC$64,16)</f>
        <v>3306623</v>
      </c>
      <c r="L57" s="79">
        <f>VLOOKUP(B57,'済　財政力指数等'!$N$6:$AC$64,9)</f>
        <v>0.33</v>
      </c>
      <c r="M57" s="79">
        <f>VLOOKUP(B57,'済　財政力指数等'!$N$6:$AC$64,10)</f>
        <v>0.34</v>
      </c>
      <c r="N57" s="79">
        <f>VLOOKUP(B57,'済　財政力指数等'!$N$6:$AC$64,11)</f>
        <v>0.34</v>
      </c>
      <c r="O57" s="79">
        <f t="shared" si="1"/>
        <v>0.34</v>
      </c>
      <c r="P57" s="443">
        <f>VLOOKUP(B57,'済　財政力指数等'!$N$6:$AE$64,18)</f>
        <v>5.3</v>
      </c>
      <c r="Q57" s="84">
        <f>VLOOKUP(B57,'済　経常収支比率'!$A$5:$R$63,18)</f>
        <v>91.4</v>
      </c>
      <c r="R57" s="84">
        <f>VLOOKUP(B57,'済　経常収支比率'!$A$5:$R$63,17)</f>
        <v>87.4</v>
      </c>
      <c r="S57" s="84">
        <f>VLOOKUP($B57,'済　公債費比率'!$A$6:$G$64,7)</f>
        <v>7.7</v>
      </c>
      <c r="T57" s="84">
        <f>VLOOKUP($B57,'済　公債費比率'!$A$6:$G$64,6)</f>
        <v>6.5</v>
      </c>
      <c r="U57" s="246" t="str">
        <f>VLOOKUP(B57,'  【済】将来負担比率'!$A:$C,3)</f>
        <v>-</v>
      </c>
      <c r="V57" s="214">
        <f>VLOOKUP(B57,'済　国調就業'!$A$4:$P$63,16)</f>
        <v>5551</v>
      </c>
      <c r="W57" s="443">
        <f>VLOOKUP(B57,'済　国調就業'!$A$4:$J$63,4)</f>
        <v>12.6</v>
      </c>
      <c r="X57" s="443">
        <f>VLOOKUP(B57,'済　国調就業'!$A$4:$J$63,6)</f>
        <v>38.3</v>
      </c>
      <c r="Y57" s="459">
        <f>VLOOKUP(B57,'済　国調就業'!$A$4:$J$63,8)</f>
        <v>48.3</v>
      </c>
      <c r="Z57" s="42"/>
    </row>
    <row r="58" spans="1:26" ht="19.5" customHeight="1">
      <c r="A58" s="478"/>
      <c r="B58" s="18">
        <v>51</v>
      </c>
      <c r="C58" s="47" t="str">
        <f>VLOOKUP(B58,'済　財政力指数等'!$N$6:$O$64,2)</f>
        <v>広野町</v>
      </c>
      <c r="D58" s="100" t="str">
        <f>VLOOKUP($B58,'済　類型'!$A$2:$C$60,3)</f>
        <v>Ⅱ - 2</v>
      </c>
      <c r="E58" s="214">
        <f>VLOOKUP(B58,'済　国調就業'!$A$4:$S$63,17)</f>
        <v>5533</v>
      </c>
      <c r="F58" s="214">
        <f>VLOOKUP(B58,'済　国調就業'!$A$4:$S$63,18)</f>
        <v>5418</v>
      </c>
      <c r="G58" s="218">
        <f>VLOOKUP(B58,'済　人口'!$A$7:$F$67,5)</f>
        <v>4319</v>
      </c>
      <c r="H58" s="233">
        <f>VLOOKUP(B58,'済　国調就業'!$A$4:$S$63,19)</f>
        <v>58.69</v>
      </c>
      <c r="I58" s="71">
        <f>VLOOKUP(B58,'済　財政力指数等'!$N$6:$AC$64,8)</f>
        <v>1755219</v>
      </c>
      <c r="J58" s="71">
        <f>VLOOKUP(B58,'済　財政力指数等'!$N$6:$AC$64,5)</f>
        <v>2325315</v>
      </c>
      <c r="K58" s="76">
        <f>VLOOKUP(B58,'済　財政力指数等'!$N$6:$AC$64,16)</f>
        <v>3063134</v>
      </c>
      <c r="L58" s="79">
        <f>VLOOKUP(B58,'済　財政力指数等'!$N$6:$AC$64,9)</f>
        <v>1.46</v>
      </c>
      <c r="M58" s="79">
        <f>VLOOKUP(B58,'済　財政力指数等'!$N$6:$AC$64,10)</f>
        <v>1.36</v>
      </c>
      <c r="N58" s="79">
        <f>VLOOKUP(B58,'済　財政力指数等'!$N$6:$AC$64,11)</f>
        <v>1.32</v>
      </c>
      <c r="O58" s="79">
        <f t="shared" si="1"/>
        <v>1.38</v>
      </c>
      <c r="P58" s="443">
        <f>VLOOKUP(B58,'済　財政力指数等'!$N$6:$AE$64,18)</f>
        <v>39.9</v>
      </c>
      <c r="Q58" s="84">
        <f>VLOOKUP(B58,'済　経常収支比率'!$A$5:$R$63,18)</f>
        <v>66.2</v>
      </c>
      <c r="R58" s="84">
        <f>VLOOKUP(B58,'済　経常収支比率'!$A$5:$R$63,17)</f>
        <v>66.2</v>
      </c>
      <c r="S58" s="84">
        <f>VLOOKUP($B58,'済　公債費比率'!$A$6:$G$64,7)</f>
        <v>5.7</v>
      </c>
      <c r="T58" s="84">
        <f>VLOOKUP($B58,'済　公債費比率'!$A$6:$G$64,6)</f>
        <v>4.4</v>
      </c>
      <c r="U58" s="246" t="str">
        <f>VLOOKUP(B58,'  【済】将来負担比率'!$A:$C,3)</f>
        <v>-</v>
      </c>
      <c r="V58" s="214">
        <f>VLOOKUP(B58,'済　国調就業'!$A$4:$P$63,16)</f>
        <v>2664</v>
      </c>
      <c r="W58" s="443">
        <f>VLOOKUP(B58,'済　国調就業'!$A$4:$J$63,4)</f>
        <v>2.4</v>
      </c>
      <c r="X58" s="443">
        <f>VLOOKUP(B58,'済　国調就業'!$A$4:$J$63,6)</f>
        <v>27.7</v>
      </c>
      <c r="Y58" s="459">
        <f>VLOOKUP(B58,'済　国調就業'!$A$4:$J$63,8)</f>
        <v>69.8</v>
      </c>
      <c r="Z58" s="42"/>
    </row>
    <row r="59" spans="1:26" ht="19.5" customHeight="1">
      <c r="A59" s="478"/>
      <c r="B59" s="18">
        <v>52</v>
      </c>
      <c r="C59" s="47" t="str">
        <f>VLOOKUP(B59,'済　財政力指数等'!$N$6:$O$64,2)</f>
        <v>楢葉町</v>
      </c>
      <c r="D59" s="100" t="str">
        <f>VLOOKUP($B59,'済　類型'!$A$2:$C$60,3)</f>
        <v>Ⅱ - 1</v>
      </c>
      <c r="E59" s="214">
        <f>VLOOKUP(B59,'済　国調就業'!$A$4:$S$63,17)</f>
        <v>8188</v>
      </c>
      <c r="F59" s="214">
        <f>VLOOKUP(B59,'済　国調就業'!$A$4:$S$63,18)</f>
        <v>7700</v>
      </c>
      <c r="G59" s="218">
        <f>VLOOKUP(B59,'済　人口'!$A$7:$F$67,5)</f>
        <v>975</v>
      </c>
      <c r="H59" s="233">
        <f>VLOOKUP(B59,'済　国調就業'!$A$4:$S$63,19)</f>
        <v>103.64</v>
      </c>
      <c r="I59" s="71">
        <f>VLOOKUP(B59,'済　財政力指数等'!$N$6:$AC$64,8)</f>
        <v>2175149</v>
      </c>
      <c r="J59" s="71">
        <f>VLOOKUP(B59,'済　財政力指数等'!$N$6:$AC$64,5)</f>
        <v>1793828</v>
      </c>
      <c r="K59" s="76">
        <f>VLOOKUP(B59,'済　財政力指数等'!$N$6:$AC$64,16)</f>
        <v>2951942</v>
      </c>
      <c r="L59" s="79">
        <f>VLOOKUP(B59,'済　財政力指数等'!$N$6:$AC$64,9)</f>
        <v>0.82</v>
      </c>
      <c r="M59" s="79">
        <f>VLOOKUP(B59,'済　財政力指数等'!$N$6:$AC$64,10)</f>
        <v>0.8</v>
      </c>
      <c r="N59" s="79">
        <f>VLOOKUP(B59,'済　財政力指数等'!$N$6:$AC$64,11)</f>
        <v>0.82</v>
      </c>
      <c r="O59" s="79">
        <f t="shared" si="1"/>
        <v>0.81</v>
      </c>
      <c r="P59" s="443">
        <f>VLOOKUP(B59,'済　財政力指数等'!$N$6:$AE$64,18)</f>
        <v>48</v>
      </c>
      <c r="Q59" s="84">
        <f>VLOOKUP(B59,'済　経常収支比率'!$A$5:$R$63,18)</f>
        <v>87.6</v>
      </c>
      <c r="R59" s="84">
        <f>VLOOKUP(B59,'済　経常収支比率'!$A$5:$R$63,17)</f>
        <v>87.6</v>
      </c>
      <c r="S59" s="84">
        <f>VLOOKUP($B59,'済　公債費比率'!$A$6:$G$64,7)</f>
        <v>5.4</v>
      </c>
      <c r="T59" s="84">
        <f>VLOOKUP($B59,'済　公債費比率'!$A$6:$G$64,6)</f>
        <v>4.5</v>
      </c>
      <c r="U59" s="246" t="str">
        <f>VLOOKUP(B59,'  【済】将来負担比率'!$A:$C,3)</f>
        <v>-</v>
      </c>
      <c r="V59" s="214">
        <f>VLOOKUP(B59,'済　国調就業'!$A$4:$P$63,16)</f>
        <v>760</v>
      </c>
      <c r="W59" s="443">
        <f>VLOOKUP(B59,'済　国調就業'!$A$4:$J$63,4)</f>
        <v>1.2</v>
      </c>
      <c r="X59" s="443">
        <f>VLOOKUP(B59,'済　国調就業'!$A$4:$J$63,6)</f>
        <v>68.4</v>
      </c>
      <c r="Y59" s="459">
        <f>VLOOKUP(B59,'済　国調就業'!$A$4:$J$63,8)</f>
        <v>30.3</v>
      </c>
      <c r="Z59" s="42"/>
    </row>
    <row r="60" spans="1:26" ht="19.5" customHeight="1">
      <c r="A60" s="478"/>
      <c r="B60" s="18">
        <v>53</v>
      </c>
      <c r="C60" s="47" t="str">
        <f>VLOOKUP(B60,'済　財政力指数等'!$N$6:$O$64,2)</f>
        <v>富岡町</v>
      </c>
      <c r="D60" s="100" t="str">
        <f>VLOOKUP($B60,'済　類型'!$A$2:$C$60,3)</f>
        <v>Ⅲ - 2</v>
      </c>
      <c r="E60" s="214">
        <f>VLOOKUP(B60,'済　国調就業'!$A$4:$S$63,17)</f>
        <v>15910</v>
      </c>
      <c r="F60" s="214">
        <f>VLOOKUP(B60,'済　国調就業'!$A$4:$S$63,18)</f>
        <v>16001</v>
      </c>
      <c r="G60" s="218">
        <f>VLOOKUP(B60,'済　人口'!$A$7:$F$67,5)</f>
        <v>0</v>
      </c>
      <c r="H60" s="233">
        <f>VLOOKUP(B60,'済　国調就業'!$A$4:$S$63,19)</f>
        <v>68.39</v>
      </c>
      <c r="I60" s="71">
        <f>VLOOKUP(B60,'済　財政力指数等'!$N$6:$AC$64,8)</f>
        <v>3189683</v>
      </c>
      <c r="J60" s="71">
        <f>VLOOKUP(B60,'済　財政力指数等'!$N$6:$AC$64,5)</f>
        <v>2729093</v>
      </c>
      <c r="K60" s="76">
        <f>VLOOKUP(B60,'済　財政力指数等'!$N$6:$AC$64,16)</f>
        <v>4284251</v>
      </c>
      <c r="L60" s="79">
        <f>VLOOKUP(B60,'済　財政力指数等'!$N$6:$AC$64,9)</f>
        <v>0.8</v>
      </c>
      <c r="M60" s="79">
        <f>VLOOKUP(B60,'済　財政力指数等'!$N$6:$AC$64,10)</f>
        <v>0.82</v>
      </c>
      <c r="N60" s="79">
        <f>VLOOKUP(B60,'済　財政力指数等'!$N$6:$AC$64,11)</f>
        <v>0.86</v>
      </c>
      <c r="O60" s="79">
        <f t="shared" si="1"/>
        <v>0.83</v>
      </c>
      <c r="P60" s="443">
        <f>VLOOKUP(B60,'済　財政力指数等'!$N$6:$AE$64,18)</f>
        <v>62.6</v>
      </c>
      <c r="Q60" s="84">
        <f>VLOOKUP(B60,'済　経常収支比率'!$A$5:$R$63,18)</f>
        <v>97.3</v>
      </c>
      <c r="R60" s="84">
        <f>VLOOKUP(B60,'済　経常収支比率'!$A$5:$R$63,17)</f>
        <v>97.3</v>
      </c>
      <c r="S60" s="84">
        <f>VLOOKUP($B60,'済　公債費比率'!$A$6:$G$64,7)</f>
        <v>6.1</v>
      </c>
      <c r="T60" s="84">
        <f>VLOOKUP($B60,'済　公債費比率'!$A$6:$G$64,6)</f>
        <v>6.9</v>
      </c>
      <c r="U60" s="246" t="str">
        <f>VLOOKUP(B60,'  【済】将来負担比率'!$A:$C,3)</f>
        <v>-</v>
      </c>
      <c r="V60" s="214">
        <f>VLOOKUP(B60,'済　国調就業'!$A$4:$P$63,16)</f>
        <v>7789</v>
      </c>
      <c r="W60" s="443">
        <f>VLOOKUP(B60,'済　国調就業'!$A$4:$J$63,4)</f>
        <v>0</v>
      </c>
      <c r="X60" s="443">
        <f>VLOOKUP(B60,'済　国調就業'!$A$4:$J$63,6)</f>
        <v>0</v>
      </c>
      <c r="Y60" s="459">
        <f>VLOOKUP(B60,'済　国調就業'!$A$4:$J$63,8)</f>
        <v>0</v>
      </c>
      <c r="Z60" s="42"/>
    </row>
    <row r="61" spans="1:26" ht="19.5" customHeight="1">
      <c r="A61" s="478"/>
      <c r="B61" s="18">
        <v>54</v>
      </c>
      <c r="C61" s="47" t="str">
        <f>VLOOKUP(B61,'済　財政力指数等'!$N$6:$O$64,2)</f>
        <v>川内村</v>
      </c>
      <c r="D61" s="100" t="str">
        <f>VLOOKUP($B61,'済　類型'!$A$2:$C$60,3)</f>
        <v>Ⅰ - 0</v>
      </c>
      <c r="E61" s="214">
        <f>VLOOKUP(B61,'済　国調就業'!$A$4:$S$63,17)</f>
        <v>3125</v>
      </c>
      <c r="F61" s="214">
        <f>VLOOKUP(B61,'済　国調就業'!$A$4:$S$63,18)</f>
        <v>2820</v>
      </c>
      <c r="G61" s="218">
        <f>VLOOKUP(B61,'済　人口'!$A$7:$F$67,5)</f>
        <v>2021</v>
      </c>
      <c r="H61" s="233">
        <f>VLOOKUP(B61,'済　国調就業'!$A$4:$S$63,19)</f>
        <v>197.35</v>
      </c>
      <c r="I61" s="71">
        <f>VLOOKUP(B61,'済　財政力指数等'!$N$6:$AC$64,8)</f>
        <v>1650236</v>
      </c>
      <c r="J61" s="71">
        <f>VLOOKUP(B61,'済　財政力指数等'!$N$6:$AC$64,5)</f>
        <v>488932</v>
      </c>
      <c r="K61" s="76">
        <f>VLOOKUP(B61,'済　財政力指数等'!$N$6:$AC$64,16)</f>
        <v>1869591</v>
      </c>
      <c r="L61" s="79">
        <f>VLOOKUP(B61,'済　財政力指数等'!$N$6:$AC$64,9)</f>
        <v>0.29</v>
      </c>
      <c r="M61" s="79">
        <f>VLOOKUP(B61,'済　財政力指数等'!$N$6:$AC$64,10)</f>
        <v>0.29</v>
      </c>
      <c r="N61" s="79">
        <f>VLOOKUP(B61,'済　財政力指数等'!$N$6:$AC$64,11)</f>
        <v>0.3</v>
      </c>
      <c r="O61" s="79">
        <f t="shared" si="1"/>
        <v>0.29</v>
      </c>
      <c r="P61" s="443">
        <f>VLOOKUP(B61,'済　財政力指数等'!$N$6:$AE$64,18)</f>
        <v>5.1</v>
      </c>
      <c r="Q61" s="84">
        <f>VLOOKUP(B61,'済　経常収支比率'!$A$5:$R$63,18)</f>
        <v>95.4</v>
      </c>
      <c r="R61" s="84">
        <f>VLOOKUP(B61,'済　経常収支比率'!$A$5:$R$63,17)</f>
        <v>91.3</v>
      </c>
      <c r="S61" s="84">
        <f>VLOOKUP($B61,'済　公債費比率'!$A$6:$G$64,7)</f>
        <v>5.4</v>
      </c>
      <c r="T61" s="84">
        <f>VLOOKUP($B61,'済　公債費比率'!$A$6:$G$64,6)</f>
        <v>5.3</v>
      </c>
      <c r="U61" s="246" t="str">
        <f>VLOOKUP(B61,'  【済】将来負担比率'!$A:$C,3)</f>
        <v>-</v>
      </c>
      <c r="V61" s="214">
        <f>VLOOKUP(B61,'済　国調就業'!$A$4:$P$63,16)</f>
        <v>1146</v>
      </c>
      <c r="W61" s="443">
        <f>VLOOKUP(B61,'済　国調就業'!$A$4:$J$63,4)</f>
        <v>11.5</v>
      </c>
      <c r="X61" s="443">
        <f>VLOOKUP(B61,'済　国調就業'!$A$4:$J$63,6)</f>
        <v>26.3</v>
      </c>
      <c r="Y61" s="459">
        <f>VLOOKUP(B61,'済　国調就業'!$A$4:$J$63,8)</f>
        <v>62.2</v>
      </c>
      <c r="Z61" s="42"/>
    </row>
    <row r="62" spans="1:26" ht="19.5" customHeight="1">
      <c r="A62" s="478"/>
      <c r="B62" s="18">
        <v>55</v>
      </c>
      <c r="C62" s="47" t="str">
        <f>VLOOKUP(B62,'済　財政力指数等'!$N$6:$O$64,2)</f>
        <v>大熊町</v>
      </c>
      <c r="D62" s="100" t="str">
        <f>VLOOKUP($B62,'済　類型'!$A$2:$C$60,3)</f>
        <v>Ⅲ - 2</v>
      </c>
      <c r="E62" s="214">
        <f>VLOOKUP(B62,'済　国調就業'!$A$4:$S$63,17)</f>
        <v>10992</v>
      </c>
      <c r="F62" s="214">
        <f>VLOOKUP(B62,'済　国調就業'!$A$4:$S$63,18)</f>
        <v>11515</v>
      </c>
      <c r="G62" s="218">
        <f>VLOOKUP(B62,'済　人口'!$A$7:$F$67,5)</f>
        <v>0</v>
      </c>
      <c r="H62" s="233">
        <f>VLOOKUP(B62,'済　国調就業'!$A$4:$S$63,19)</f>
        <v>78.71</v>
      </c>
      <c r="I62" s="71">
        <f>VLOOKUP(B62,'済　財政力指数等'!$N$6:$AC$64,8)</f>
        <v>2492073</v>
      </c>
      <c r="J62" s="71">
        <f>VLOOKUP(B62,'済　財政力指数等'!$N$6:$AC$64,5)</f>
        <v>3843198</v>
      </c>
      <c r="K62" s="76">
        <f>VLOOKUP(B62,'済　財政力指数等'!$N$6:$AC$64,16)</f>
        <v>5099055</v>
      </c>
      <c r="L62" s="79">
        <f>VLOOKUP(B62,'済　財政力指数等'!$N$6:$AC$64,9)</f>
        <v>1.53</v>
      </c>
      <c r="M62" s="79">
        <f>VLOOKUP(B62,'済　財政力指数等'!$N$6:$AC$64,10)</f>
        <v>1.76</v>
      </c>
      <c r="N62" s="79">
        <f>VLOOKUP(B62,'済　財政力指数等'!$N$6:$AC$64,11)</f>
        <v>1.54</v>
      </c>
      <c r="O62" s="79">
        <f t="shared" si="1"/>
        <v>1.61</v>
      </c>
      <c r="P62" s="443">
        <f>VLOOKUP(B62,'済　財政力指数等'!$N$6:$AE$64,18)</f>
        <v>5.2</v>
      </c>
      <c r="Q62" s="84">
        <f>VLOOKUP(B62,'済　経常収支比率'!$A$5:$R$63,18)</f>
        <v>56.8</v>
      </c>
      <c r="R62" s="84">
        <f>VLOOKUP(B62,'済　経常収支比率'!$A$5:$R$63,17)</f>
        <v>56.8</v>
      </c>
      <c r="S62" s="84">
        <f>VLOOKUP($B62,'済　公債費比率'!$A$6:$G$64,7)</f>
        <v>-2.4</v>
      </c>
      <c r="T62" s="211">
        <f>VLOOKUP($B62,'済　公債費比率'!$A$6:$G$64,6)</f>
        <v>-2.6</v>
      </c>
      <c r="U62" s="246" t="str">
        <f>VLOOKUP(B62,'  【済】将来負担比率'!$A:$C,3)</f>
        <v>-</v>
      </c>
      <c r="V62" s="214">
        <f>VLOOKUP(B62,'済　国調就業'!$A$4:$P$63,16)</f>
        <v>5563</v>
      </c>
      <c r="W62" s="443">
        <f>VLOOKUP(B62,'済　国調就業'!$A$4:$J$63,4)</f>
        <v>0</v>
      </c>
      <c r="X62" s="443">
        <f>VLOOKUP(B62,'済　国調就業'!$A$4:$J$63,6)</f>
        <v>0</v>
      </c>
      <c r="Y62" s="459">
        <f>VLOOKUP(B62,'済　国調就業'!$A$4:$J$63,8)</f>
        <v>0</v>
      </c>
      <c r="Z62" s="42"/>
    </row>
    <row r="63" spans="1:26" ht="19.5" customHeight="1">
      <c r="A63" s="478"/>
      <c r="B63" s="18">
        <v>56</v>
      </c>
      <c r="C63" s="47" t="str">
        <f>VLOOKUP(B63,'済　財政力指数等'!$N$6:$O$64,2)</f>
        <v>双葉町</v>
      </c>
      <c r="D63" s="100" t="str">
        <f>VLOOKUP($B63,'済　類型'!$A$2:$C$60,3)</f>
        <v>Ⅱ - 2</v>
      </c>
      <c r="E63" s="214">
        <f>VLOOKUP(B63,'済　国調就業'!$A$4:$S$63,17)</f>
        <v>7170</v>
      </c>
      <c r="F63" s="214">
        <f>VLOOKUP(B63,'済　国調就業'!$A$4:$S$63,18)</f>
        <v>6932</v>
      </c>
      <c r="G63" s="218">
        <f>VLOOKUP(B63,'済　人口'!$A$7:$F$67,5)</f>
        <v>0</v>
      </c>
      <c r="H63" s="233">
        <f>VLOOKUP(B63,'済　国調就業'!$A$4:$S$63,19)</f>
        <v>51.42</v>
      </c>
      <c r="I63" s="71">
        <f>VLOOKUP(B63,'済　財政力指数等'!$N$6:$AC$64,8)</f>
        <v>1865451</v>
      </c>
      <c r="J63" s="71">
        <f>VLOOKUP(B63,'済　財政力指数等'!$N$6:$AC$64,5)</f>
        <v>1279651</v>
      </c>
      <c r="K63" s="76">
        <f>VLOOKUP(B63,'済　財政力指数等'!$N$6:$AC$64,16)</f>
        <v>2505767</v>
      </c>
      <c r="L63" s="79">
        <f>VLOOKUP(B63,'済　財政力指数等'!$N$6:$AC$64,9)</f>
        <v>0.79</v>
      </c>
      <c r="M63" s="79">
        <f>VLOOKUP(B63,'済　財政力指数等'!$N$6:$AC$64,10)</f>
        <v>0.69</v>
      </c>
      <c r="N63" s="79">
        <f>VLOOKUP(B63,'済　財政力指数等'!$N$6:$AC$64,11)</f>
        <v>0.69</v>
      </c>
      <c r="O63" s="79">
        <f t="shared" si="1"/>
        <v>0.72</v>
      </c>
      <c r="P63" s="443">
        <f>VLOOKUP(B63,'済　財政力指数等'!$N$6:$AE$64,18)</f>
        <v>23.3</v>
      </c>
      <c r="Q63" s="84">
        <f>VLOOKUP(B63,'済　経常収支比率'!$A$5:$R$63,18)</f>
        <v>79</v>
      </c>
      <c r="R63" s="84">
        <f>VLOOKUP(B63,'済　経常収支比率'!$A$5:$R$63,17)</f>
        <v>79</v>
      </c>
      <c r="S63" s="84">
        <f>VLOOKUP($B63,'済　公債費比率'!$A$6:$G$64,7)</f>
        <v>9.8</v>
      </c>
      <c r="T63" s="84">
        <f>VLOOKUP($B63,'済　公債費比率'!$A$6:$G$64,6)</f>
        <v>7.3</v>
      </c>
      <c r="U63" s="246" t="str">
        <f>VLOOKUP(B63,'  【済】将来負担比率'!$A:$C,3)</f>
        <v>-</v>
      </c>
      <c r="V63" s="214">
        <f>VLOOKUP(B63,'済　国調就業'!$A$4:$P$63,16)</f>
        <v>3345</v>
      </c>
      <c r="W63" s="443">
        <f>VLOOKUP(B63,'済　国調就業'!$A$4:$J$63,4)</f>
        <v>0</v>
      </c>
      <c r="X63" s="443">
        <f>VLOOKUP(B63,'済　国調就業'!$A$4:$J$63,6)</f>
        <v>0</v>
      </c>
      <c r="Y63" s="459">
        <f>VLOOKUP(B63,'済　国調就業'!$A$4:$J$63,8)</f>
        <v>0</v>
      </c>
      <c r="Z63" s="42"/>
    </row>
    <row r="64" spans="1:26" ht="19.5" customHeight="1">
      <c r="A64" s="478"/>
      <c r="B64" s="18">
        <v>57</v>
      </c>
      <c r="C64" s="47" t="str">
        <f>VLOOKUP(B64,'済　財政力指数等'!$N$6:$O$64,2)</f>
        <v>浪江町</v>
      </c>
      <c r="D64" s="100" t="str">
        <f>VLOOKUP($B64,'済　類型'!$A$2:$C$60,3)</f>
        <v>Ⅳ - 1</v>
      </c>
      <c r="E64" s="214">
        <f>VLOOKUP(B64,'済　国調就業'!$A$4:$S$63,17)</f>
        <v>21615</v>
      </c>
      <c r="F64" s="214">
        <f>VLOOKUP(B64,'済　国調就業'!$A$4:$S$63,18)</f>
        <v>20905</v>
      </c>
      <c r="G64" s="218">
        <f>VLOOKUP(B64,'済　人口'!$A$7:$F$67,5)</f>
        <v>0</v>
      </c>
      <c r="H64" s="233">
        <f>VLOOKUP(B64,'済　国調就業'!$A$4:$S$63,19)</f>
        <v>223.14</v>
      </c>
      <c r="I64" s="71">
        <f>VLOOKUP(B64,'済　財政力指数等'!$N$6:$AC$64,8)</f>
        <v>4363902</v>
      </c>
      <c r="J64" s="71">
        <f>VLOOKUP(B64,'済　財政力指数等'!$N$6:$AC$64,5)</f>
        <v>2029133</v>
      </c>
      <c r="K64" s="76">
        <f>VLOOKUP(B64,'済　財政力指数等'!$N$6:$AC$64,16)</f>
        <v>5215710</v>
      </c>
      <c r="L64" s="79">
        <f>VLOOKUP(B64,'済　財政力指数等'!$N$6:$AC$64,9)</f>
        <v>0.38</v>
      </c>
      <c r="M64" s="79">
        <f>VLOOKUP(B64,'済　財政力指数等'!$N$6:$AC$64,10)</f>
        <v>0.43</v>
      </c>
      <c r="N64" s="79">
        <f>VLOOKUP(B64,'済　財政力指数等'!$N$6:$AC$64,11)</f>
        <v>0.46</v>
      </c>
      <c r="O64" s="79">
        <f t="shared" si="1"/>
        <v>0.42</v>
      </c>
      <c r="P64" s="443">
        <f>VLOOKUP(B64,'済　財政力指数等'!$N$6:$AE$64,18)</f>
        <v>6.5</v>
      </c>
      <c r="Q64" s="84">
        <f>VLOOKUP(B64,'済　経常収支比率'!$A$5:$R$63,18)</f>
        <v>99.8</v>
      </c>
      <c r="R64" s="84">
        <f>VLOOKUP(B64,'済　経常収支比率'!$A$5:$R$63,17)</f>
        <v>99.8</v>
      </c>
      <c r="S64" s="84">
        <f>VLOOKUP($B64,'済　公債費比率'!$A$6:$G$64,7)</f>
        <v>8.5</v>
      </c>
      <c r="T64" s="84">
        <f>VLOOKUP($B64,'済　公債費比率'!$A$6:$G$64,6)</f>
        <v>8.1</v>
      </c>
      <c r="U64" s="246" t="str">
        <f>VLOOKUP(B64,'  【済】将来負担比率'!$A:$C,3)</f>
        <v>-</v>
      </c>
      <c r="V64" s="214">
        <f>VLOOKUP(B64,'済　国調就業'!$A$4:$P$63,16)</f>
        <v>9849</v>
      </c>
      <c r="W64" s="443">
        <f>VLOOKUP(B64,'済　国調就業'!$A$4:$J$63,4)</f>
        <v>0</v>
      </c>
      <c r="X64" s="443">
        <f>VLOOKUP(B64,'済　国調就業'!$A$4:$J$63,6)</f>
        <v>0</v>
      </c>
      <c r="Y64" s="459">
        <f>VLOOKUP(B64,'済　国調就業'!$A$4:$J$63,8)</f>
        <v>0</v>
      </c>
      <c r="Z64" s="42"/>
    </row>
    <row r="65" spans="1:26" ht="19.5" customHeight="1">
      <c r="A65" s="478"/>
      <c r="B65" s="18">
        <v>58</v>
      </c>
      <c r="C65" s="47" t="str">
        <f>VLOOKUP(B65,'済　財政力指数等'!$N$6:$O$64,2)</f>
        <v>葛尾村</v>
      </c>
      <c r="D65" s="100" t="str">
        <f>VLOOKUP($B65,'済　類型'!$A$2:$C$60,3)</f>
        <v>Ⅰ - 0</v>
      </c>
      <c r="E65" s="214">
        <f>VLOOKUP(B65,'済　国調就業'!$A$4:$S$63,17)</f>
        <v>1625</v>
      </c>
      <c r="F65" s="214">
        <f>VLOOKUP(B65,'済　国調就業'!$A$4:$S$63,18)</f>
        <v>1531</v>
      </c>
      <c r="G65" s="218">
        <f>VLOOKUP(B65,'済　人口'!$A$7:$F$67,5)</f>
        <v>18</v>
      </c>
      <c r="H65" s="233">
        <f>VLOOKUP(B65,'済　国調就業'!$A$4:$S$63,19)</f>
        <v>84.37</v>
      </c>
      <c r="I65" s="71">
        <f>VLOOKUP(B65,'済　財政力指数等'!$N$6:$AC$64,8)</f>
        <v>972961</v>
      </c>
      <c r="J65" s="71">
        <f>VLOOKUP(B65,'済　財政力指数等'!$N$6:$AC$64,5)</f>
        <v>153630</v>
      </c>
      <c r="K65" s="76">
        <f>VLOOKUP(B65,'済　財政力指数等'!$N$6:$AC$64,16)</f>
        <v>1096275</v>
      </c>
      <c r="L65" s="79">
        <f>VLOOKUP(B65,'済　財政力指数等'!$N$6:$AC$64,9)</f>
        <v>0.14</v>
      </c>
      <c r="M65" s="79">
        <f>VLOOKUP(B65,'済　財政力指数等'!$N$6:$AC$64,10)</f>
        <v>0.15</v>
      </c>
      <c r="N65" s="79">
        <f>VLOOKUP(B65,'済　財政力指数等'!$N$6:$AC$64,11)</f>
        <v>0.16</v>
      </c>
      <c r="O65" s="79">
        <f t="shared" si="1"/>
        <v>0.15</v>
      </c>
      <c r="P65" s="443">
        <f>VLOOKUP(B65,'済　財政力指数等'!$N$6:$AE$64,18)</f>
        <v>4.8</v>
      </c>
      <c r="Q65" s="84">
        <f>VLOOKUP(B65,'済　経常収支比率'!$A$5:$R$63,18)</f>
        <v>84.9</v>
      </c>
      <c r="R65" s="84">
        <f>VLOOKUP(B65,'済　経常収支比率'!$A$5:$R$63,17)</f>
        <v>84.9</v>
      </c>
      <c r="S65" s="84">
        <f>VLOOKUP($B65,'済　公債費比率'!$A$6:$G$64,7)</f>
        <v>2.4</v>
      </c>
      <c r="T65" s="84">
        <f>VLOOKUP($B65,'済　公債費比率'!$A$6:$G$64,6)</f>
        <v>1.8</v>
      </c>
      <c r="U65" s="246" t="str">
        <f>VLOOKUP(B65,'  【済】将来負担比率'!$A:$C,3)</f>
        <v>-</v>
      </c>
      <c r="V65" s="214">
        <f>VLOOKUP(B65,'済　国調就業'!$A$4:$P$63,16)</f>
        <v>843</v>
      </c>
      <c r="W65" s="443">
        <f>VLOOKUP(B65,'済　国調就業'!$A$4:$J$63,4)</f>
        <v>0</v>
      </c>
      <c r="X65" s="443">
        <f>VLOOKUP(B65,'済　国調就業'!$A$4:$J$63,6)</f>
        <v>0.2</v>
      </c>
      <c r="Y65" s="459">
        <f>VLOOKUP(B65,'済　国調就業'!$A$4:$J$63,8)</f>
        <v>0.9</v>
      </c>
      <c r="Z65" s="42"/>
    </row>
    <row r="66" spans="1:26" ht="19.5" customHeight="1">
      <c r="A66" s="478"/>
      <c r="B66" s="18">
        <v>59</v>
      </c>
      <c r="C66" s="47" t="str">
        <f>VLOOKUP(B66,'済　財政力指数等'!$N$6:$O$64,2)</f>
        <v>新地町</v>
      </c>
      <c r="D66" s="100" t="str">
        <f>VLOOKUP($B66,'済　類型'!$A$2:$C$60,3)</f>
        <v>Ⅱ - 1</v>
      </c>
      <c r="E66" s="214">
        <f>VLOOKUP(B66,'済　国調就業'!$A$4:$S$63,17)</f>
        <v>8584</v>
      </c>
      <c r="F66" s="214">
        <f>VLOOKUP(B66,'済　国調就業'!$A$4:$S$63,18)</f>
        <v>8224</v>
      </c>
      <c r="G66" s="218">
        <f>VLOOKUP(B66,'済　人口'!$A$7:$F$67,5)</f>
        <v>8218</v>
      </c>
      <c r="H66" s="233">
        <f>VLOOKUP(B66,'済　国調就業'!$A$4:$S$63,19)</f>
        <v>46.53</v>
      </c>
      <c r="I66" s="71">
        <f>VLOOKUP(B66,'済　財政力指数等'!$N$6:$AC$64,8)</f>
        <v>2350568</v>
      </c>
      <c r="J66" s="71">
        <f>VLOOKUP(B66,'済　財政力指数等'!$N$6:$AC$64,5)</f>
        <v>1940697</v>
      </c>
      <c r="K66" s="76">
        <f>VLOOKUP(B66,'済　財政力指数等'!$N$6:$AC$64,16)</f>
        <v>3052227</v>
      </c>
      <c r="L66" s="79">
        <f>VLOOKUP(B66,'済　財政力指数等'!$N$6:$AC$64,9)</f>
        <v>0.77</v>
      </c>
      <c r="M66" s="79">
        <f>VLOOKUP(B66,'済　財政力指数等'!$N$6:$AC$64,10)</f>
        <v>0.79</v>
      </c>
      <c r="N66" s="79">
        <f>VLOOKUP(B66,'済　財政力指数等'!$N$6:$AC$64,11)</f>
        <v>0.83</v>
      </c>
      <c r="O66" s="79">
        <f t="shared" si="1"/>
        <v>0.8</v>
      </c>
      <c r="P66" s="443">
        <f>VLOOKUP(B66,'済　財政力指数等'!$N$6:$AE$64,18)</f>
        <v>4.1</v>
      </c>
      <c r="Q66" s="84">
        <f>VLOOKUP(B66,'済　経常収支比率'!$A$5:$R$63,18)</f>
        <v>95</v>
      </c>
      <c r="R66" s="84">
        <f>VLOOKUP(B66,'済　経常収支比率'!$A$5:$R$63,17)</f>
        <v>89.4</v>
      </c>
      <c r="S66" s="84">
        <f>VLOOKUP($B66,'済　公債費比率'!$A$6:$G$64,7)</f>
        <v>10.7</v>
      </c>
      <c r="T66" s="84">
        <f>VLOOKUP($B66,'済　公債費比率'!$A$6:$G$64,6)</f>
        <v>10.9</v>
      </c>
      <c r="U66" s="246" t="str">
        <f>VLOOKUP(B66,'  【済】将来負担比率'!$A:$C,3)</f>
        <v>-</v>
      </c>
      <c r="V66" s="214">
        <f>VLOOKUP(B66,'済　国調就業'!$A$4:$P$63,16)</f>
        <v>4074</v>
      </c>
      <c r="W66" s="443">
        <f>VLOOKUP(B66,'済　国調就業'!$A$4:$J$63,4)</f>
        <v>10.7</v>
      </c>
      <c r="X66" s="443">
        <f>VLOOKUP(B66,'済　国調就業'!$A$4:$J$63,6)</f>
        <v>36.2</v>
      </c>
      <c r="Y66" s="459">
        <f>VLOOKUP(B66,'済　国調就業'!$A$4:$J$63,8)</f>
        <v>53</v>
      </c>
      <c r="Z66" s="42"/>
    </row>
    <row r="67" spans="1:26" ht="19.5" customHeight="1">
      <c r="A67" s="478"/>
      <c r="B67" s="18">
        <v>60</v>
      </c>
      <c r="C67" s="47" t="str">
        <f>VLOOKUP(B67,'済　財政力指数等'!$N$6:$O$64,2)</f>
        <v>飯舘村</v>
      </c>
      <c r="D67" s="100" t="str">
        <f>VLOOKUP($B67,'済　類型'!$A$2:$C$60,3)</f>
        <v>Ⅱ - 0</v>
      </c>
      <c r="E67" s="214">
        <f>VLOOKUP(B67,'済　国調就業'!$A$4:$S$63,17)</f>
        <v>6722</v>
      </c>
      <c r="F67" s="214">
        <f>VLOOKUP(B67,'済　国調就業'!$A$4:$S$63,18)</f>
        <v>6209</v>
      </c>
      <c r="G67" s="218">
        <f>VLOOKUP(B67,'済　人口'!$A$7:$F$67,5)</f>
        <v>41</v>
      </c>
      <c r="H67" s="233">
        <f>VLOOKUP(B67,'済　国調就業'!$A$4:$S$63,19)</f>
        <v>230.13</v>
      </c>
      <c r="I67" s="71">
        <f>VLOOKUP(B67,'済　財政力指数等'!$N$6:$AC$64,8)</f>
        <v>2475540</v>
      </c>
      <c r="J67" s="71">
        <f>VLOOKUP(B67,'済　財政力指数等'!$N$6:$AC$64,5)</f>
        <v>750278</v>
      </c>
      <c r="K67" s="76">
        <f>VLOOKUP(B67,'済　財政力指数等'!$N$6:$AC$64,16)</f>
        <v>2775586</v>
      </c>
      <c r="L67" s="79">
        <f>VLOOKUP(B67,'済　財政力指数等'!$N$6:$AC$64,9)</f>
        <v>0.23</v>
      </c>
      <c r="M67" s="79">
        <f>VLOOKUP(B67,'済　財政力指数等'!$N$6:$AC$64,10)</f>
        <v>0.21</v>
      </c>
      <c r="N67" s="79">
        <f>VLOOKUP(B67,'済　財政力指数等'!$N$6:$AC$64,11)</f>
        <v>0.3</v>
      </c>
      <c r="O67" s="79">
        <f t="shared" si="1"/>
        <v>0.25</v>
      </c>
      <c r="P67" s="443">
        <f>VLOOKUP(B67,'済　財政力指数等'!$N$6:$AE$64,18)</f>
        <v>13.6</v>
      </c>
      <c r="Q67" s="84">
        <f>VLOOKUP(B67,'済　経常収支比率'!$A$5:$R$63,18)</f>
        <v>87.5</v>
      </c>
      <c r="R67" s="84">
        <f>VLOOKUP(B67,'済　経常収支比率'!$A$5:$R$63,17)</f>
        <v>84</v>
      </c>
      <c r="S67" s="85">
        <f>VLOOKUP($B67,'済　公債費比率'!$A$6:$G$64,7)</f>
        <v>6.4</v>
      </c>
      <c r="T67" s="85">
        <f>VLOOKUP($B67,'済　公債費比率'!$A$6:$G$64,6)</f>
        <v>5.9</v>
      </c>
      <c r="U67" s="247" t="str">
        <f>VLOOKUP(B67,'  【済】将来負担比率'!$A:$C,3)</f>
        <v>-</v>
      </c>
      <c r="V67" s="214">
        <f>VLOOKUP(B67,'済　国調就業'!$A$4:$P$63,16)</f>
        <v>3136</v>
      </c>
      <c r="W67" s="443">
        <f>VLOOKUP(B67,'済　国調就業'!$A$4:$J$63,4)</f>
        <v>0</v>
      </c>
      <c r="X67" s="443">
        <f>VLOOKUP(B67,'済　国調就業'!$A$4:$J$63,6)</f>
        <v>0</v>
      </c>
      <c r="Y67" s="459">
        <f>VLOOKUP(B67,'済　国調就業'!$A$4:$J$63,8)</f>
        <v>0</v>
      </c>
      <c r="Z67" s="42"/>
    </row>
    <row r="68" spans="1:26" ht="19.5" customHeight="1">
      <c r="A68" s="478"/>
      <c r="B68" s="18"/>
      <c r="C68" s="480" t="s">
        <v>64</v>
      </c>
      <c r="D68" s="481"/>
      <c r="E68" s="217">
        <f aca="true" t="shared" si="3" ref="E68:K68">SUM(E22:E67)</f>
        <v>448226</v>
      </c>
      <c r="F68" s="217">
        <f t="shared" si="3"/>
        <v>426462</v>
      </c>
      <c r="G68" s="217">
        <f t="shared" si="3"/>
        <v>334976</v>
      </c>
      <c r="H68" s="238">
        <f t="shared" si="3"/>
        <v>7752.180000000003</v>
      </c>
      <c r="I68" s="73">
        <f t="shared" si="3"/>
        <v>127677216</v>
      </c>
      <c r="J68" s="73">
        <f t="shared" si="3"/>
        <v>54502400</v>
      </c>
      <c r="K68" s="73">
        <f t="shared" si="3"/>
        <v>151435915</v>
      </c>
      <c r="L68" s="81">
        <f>'済　財政力指数等'!V66</f>
        <v>0.42</v>
      </c>
      <c r="M68" s="81">
        <f>'済　財政力指数等'!W66</f>
        <v>0.42</v>
      </c>
      <c r="N68" s="81">
        <f>'済　財政力指数等'!X66</f>
        <v>0.43</v>
      </c>
      <c r="O68" s="81">
        <f>'済　財政力指数等'!Y66</f>
        <v>0.42</v>
      </c>
      <c r="P68" s="446">
        <f>'済　財政力指数等'!AH66</f>
        <v>10.2</v>
      </c>
      <c r="Q68" s="86">
        <f>'済　経常収支比率'!T65</f>
        <v>85.1</v>
      </c>
      <c r="R68" s="86">
        <f>'済　経常収支比率'!S65</f>
        <v>81.3</v>
      </c>
      <c r="S68" s="86">
        <f>'済　公債費比率'!G69</f>
        <v>6.6</v>
      </c>
      <c r="T68" s="86">
        <f>'済　公債費比率'!F69</f>
        <v>6.6</v>
      </c>
      <c r="U68" s="248" t="s">
        <v>348</v>
      </c>
      <c r="V68" s="217">
        <f>SUM(V22:V67)</f>
        <v>202677</v>
      </c>
      <c r="W68" s="446">
        <f>'済　国調就業'!D65</f>
        <v>10.6</v>
      </c>
      <c r="X68" s="446">
        <f>'済　国調就業'!F65</f>
        <v>28.3</v>
      </c>
      <c r="Y68" s="462">
        <f>'済　国調就業'!H65</f>
        <v>45.5</v>
      </c>
      <c r="Z68" s="42"/>
    </row>
    <row r="69" spans="1:26" ht="19.5" customHeight="1">
      <c r="A69" s="478"/>
      <c r="B69" s="18"/>
      <c r="C69" s="480" t="s">
        <v>145</v>
      </c>
      <c r="D69" s="481"/>
      <c r="E69" s="217">
        <f aca="true" t="shared" si="4" ref="E69:K69">SUM(E21,E68)</f>
        <v>2091319</v>
      </c>
      <c r="F69" s="217">
        <f t="shared" si="4"/>
        <v>2029064</v>
      </c>
      <c r="G69" s="217">
        <f t="shared" si="4"/>
        <v>1914039</v>
      </c>
      <c r="H69" s="236">
        <f t="shared" si="4"/>
        <v>13783.730000000003</v>
      </c>
      <c r="I69" s="73">
        <f t="shared" si="4"/>
        <v>418656649</v>
      </c>
      <c r="J69" s="73">
        <f t="shared" si="4"/>
        <v>241690376</v>
      </c>
      <c r="K69" s="73">
        <f t="shared" si="4"/>
        <v>515661954</v>
      </c>
      <c r="L69" s="81">
        <f>'済　財政力指数等'!V67</f>
        <v>0.45</v>
      </c>
      <c r="M69" s="81">
        <f>'済　財政力指数等'!W67</f>
        <v>0.46</v>
      </c>
      <c r="N69" s="81">
        <f>'済　財政力指数等'!X67</f>
        <v>0.46</v>
      </c>
      <c r="O69" s="81">
        <f>'済　財政力指数等'!Y67</f>
        <v>0.46</v>
      </c>
      <c r="P69" s="446">
        <f>'済　財政力指数等'!AH67</f>
        <v>9.4</v>
      </c>
      <c r="Q69" s="86">
        <f>'済　経常収支比率'!T66</f>
        <v>89.9</v>
      </c>
      <c r="R69" s="86">
        <f>'済　経常収支比率'!S66</f>
        <v>84.6</v>
      </c>
      <c r="S69" s="86">
        <f>'済　公債費比率'!G70</f>
        <v>6.9</v>
      </c>
      <c r="T69" s="86">
        <f>'済　公債費比率'!F70</f>
        <v>6.8</v>
      </c>
      <c r="U69" s="248" t="str">
        <f>'  【済】将来負担比率'!D67</f>
        <v>-</v>
      </c>
      <c r="V69" s="217">
        <f>SUM(V21,V68)</f>
        <v>968105</v>
      </c>
      <c r="W69" s="446">
        <f>'済　国調就業'!D66</f>
        <v>6.2</v>
      </c>
      <c r="X69" s="446">
        <f>'済　国調就業'!F66</f>
        <v>28</v>
      </c>
      <c r="Y69" s="462">
        <f>'済　国調就業'!H66</f>
        <v>61</v>
      </c>
      <c r="Z69" s="42"/>
    </row>
    <row r="70" spans="1:7" ht="17.25">
      <c r="A70" s="478"/>
      <c r="B70" s="18"/>
      <c r="G70" s="50"/>
    </row>
    <row r="71" spans="1:7" ht="17.25" customHeight="1">
      <c r="A71" s="478"/>
      <c r="B71" s="18"/>
      <c r="C71" s="41" t="s">
        <v>299</v>
      </c>
      <c r="G71" s="50"/>
    </row>
    <row r="72" spans="1:3" ht="17.25" customHeight="1">
      <c r="A72" s="478"/>
      <c r="C72" s="41" t="s">
        <v>270</v>
      </c>
    </row>
    <row r="73" ht="17.25" customHeight="1"/>
    <row r="74" ht="17.25" customHeight="1"/>
  </sheetData>
  <sheetProtection/>
  <mergeCells count="26">
    <mergeCell ref="K5:K6"/>
    <mergeCell ref="L5:O5"/>
    <mergeCell ref="L6:L7"/>
    <mergeCell ref="M6:M7"/>
    <mergeCell ref="N6:N7"/>
    <mergeCell ref="O6:O7"/>
    <mergeCell ref="C21:D21"/>
    <mergeCell ref="Y5:Y6"/>
    <mergeCell ref="S5:T5"/>
    <mergeCell ref="P5:P6"/>
    <mergeCell ref="Q5:Q6"/>
    <mergeCell ref="V5:V6"/>
    <mergeCell ref="R5:R6"/>
    <mergeCell ref="U5:U6"/>
    <mergeCell ref="W5:W6"/>
    <mergeCell ref="X5:X6"/>
    <mergeCell ref="A43:A72"/>
    <mergeCell ref="A1:A42"/>
    <mergeCell ref="C69:D69"/>
    <mergeCell ref="C5:C7"/>
    <mergeCell ref="D5:D7"/>
    <mergeCell ref="J5:J6"/>
    <mergeCell ref="E5:G5"/>
    <mergeCell ref="C68:D68"/>
    <mergeCell ref="H5:H6"/>
    <mergeCell ref="I5:I6"/>
  </mergeCells>
  <printOptions/>
  <pageMargins left="0.5118110236220472" right="0.5118110236220472" top="0.7480314960629921" bottom="0.35433070866141736" header="0.31496062992125984" footer="0.31496062992125984"/>
  <pageSetup fitToHeight="2" horizontalDpi="600" verticalDpi="600" orientation="landscape" paperSize="9" scale="67" r:id="rId2"/>
  <rowBreaks count="1" manualBreakCount="1">
    <brk id="42" max="24" man="1"/>
  </rowBreaks>
  <drawing r:id="rId1"/>
</worksheet>
</file>

<file path=xl/worksheets/sheet10.xml><?xml version="1.0" encoding="utf-8"?>
<worksheet xmlns="http://schemas.openxmlformats.org/spreadsheetml/2006/main" xmlns:r="http://schemas.openxmlformats.org/officeDocument/2006/relationships">
  <sheetPr>
    <tabColor rgb="FF00B0F0"/>
  </sheetPr>
  <dimension ref="B1:W73"/>
  <sheetViews>
    <sheetView view="pageBreakPreview" zoomScaleNormal="75" zoomScaleSheetLayoutView="100" zoomScalePageLayoutView="0" workbookViewId="0" topLeftCell="A1">
      <pane xSplit="2" ySplit="5" topLeftCell="C6" activePane="bottomRight" state="frozen"/>
      <selection pane="topLeft" activeCell="H8" sqref="H8"/>
      <selection pane="topRight" activeCell="H8" sqref="H8"/>
      <selection pane="bottomLeft" activeCell="H8" sqref="H8"/>
      <selection pane="bottomRight" activeCell="H8" sqref="H8"/>
    </sheetView>
  </sheetViews>
  <sheetFormatPr defaultColWidth="11.59765625" defaultRowHeight="15"/>
  <cols>
    <col min="1" max="2" width="11.59765625" style="320" customWidth="1"/>
    <col min="3" max="3" width="7.59765625" style="320" customWidth="1"/>
    <col min="4" max="8" width="7.59765625" style="433" customWidth="1"/>
    <col min="9" max="9" width="7.59765625" style="320" customWidth="1"/>
    <col min="10" max="11" width="7.59765625" style="320" hidden="1" customWidth="1"/>
    <col min="12" max="12" width="13.3984375" style="320" customWidth="1"/>
    <col min="13" max="13" width="7.59765625" style="320" customWidth="1"/>
    <col min="14" max="14" width="11.59765625" style="320" customWidth="1"/>
    <col min="15" max="15" width="7.59765625" style="320" customWidth="1"/>
    <col min="16" max="16" width="11.59765625" style="320" customWidth="1"/>
    <col min="17" max="17" width="7.59765625" style="320" customWidth="1"/>
    <col min="18" max="18" width="11.59765625" style="320" customWidth="1"/>
    <col min="19" max="19" width="7.59765625" style="320" customWidth="1"/>
    <col min="20" max="20" width="11.59765625" style="320" customWidth="1"/>
    <col min="21" max="21" width="7.59765625" style="320" customWidth="1"/>
    <col min="22" max="24" width="11.59765625" style="320" hidden="1" customWidth="1"/>
    <col min="25" max="16384" width="11.59765625" style="320" customWidth="1"/>
  </cols>
  <sheetData>
    <row r="1" spans="2:21" ht="18.75">
      <c r="B1" s="321"/>
      <c r="C1" s="322"/>
      <c r="D1" s="323"/>
      <c r="E1" s="323"/>
      <c r="F1" s="323"/>
      <c r="G1" s="324"/>
      <c r="H1" s="323"/>
      <c r="I1" s="322"/>
      <c r="J1" s="322"/>
      <c r="K1" s="322"/>
      <c r="L1" s="325"/>
      <c r="M1" s="326"/>
      <c r="N1" s="325"/>
      <c r="O1" s="322"/>
      <c r="P1" s="325"/>
      <c r="Q1" s="322"/>
      <c r="R1" s="325"/>
      <c r="S1" s="322"/>
      <c r="T1" s="325"/>
      <c r="U1" s="322"/>
    </row>
    <row r="2" spans="2:21" ht="19.5" thickBot="1">
      <c r="B2" s="321" t="s">
        <v>272</v>
      </c>
      <c r="C2" s="322"/>
      <c r="D2" s="323"/>
      <c r="E2" s="323"/>
      <c r="F2" s="323"/>
      <c r="G2" s="323"/>
      <c r="H2" s="323"/>
      <c r="I2" s="322"/>
      <c r="J2" s="322"/>
      <c r="K2" s="322"/>
      <c r="L2" s="325"/>
      <c r="M2" s="326"/>
      <c r="N2" s="325"/>
      <c r="O2" s="322"/>
      <c r="P2" s="325"/>
      <c r="Q2" s="322"/>
      <c r="R2" s="325"/>
      <c r="S2" s="322"/>
      <c r="T2" s="325"/>
      <c r="U2" s="327" t="s">
        <v>452</v>
      </c>
    </row>
    <row r="3" spans="2:21" s="328" customFormat="1" ht="15.75" customHeight="1">
      <c r="B3" s="329"/>
      <c r="C3" s="330"/>
      <c r="D3" s="331"/>
      <c r="E3" s="332" t="s">
        <v>273</v>
      </c>
      <c r="F3" s="332"/>
      <c r="G3" s="331"/>
      <c r="H3" s="331"/>
      <c r="I3" s="333" t="s">
        <v>274</v>
      </c>
      <c r="J3" s="526" t="s">
        <v>274</v>
      </c>
      <c r="K3" s="527"/>
      <c r="L3" s="334" t="s">
        <v>463</v>
      </c>
      <c r="M3" s="335" t="s">
        <v>275</v>
      </c>
      <c r="N3" s="336" t="s">
        <v>276</v>
      </c>
      <c r="O3" s="337"/>
      <c r="P3" s="338" t="s">
        <v>277</v>
      </c>
      <c r="Q3" s="339"/>
      <c r="R3" s="340" t="s">
        <v>278</v>
      </c>
      <c r="S3" s="337"/>
      <c r="T3" s="341" t="s">
        <v>279</v>
      </c>
      <c r="U3" s="342"/>
    </row>
    <row r="4" spans="2:21" s="328" customFormat="1" ht="16.5" customHeight="1">
      <c r="B4" s="343" t="s">
        <v>280</v>
      </c>
      <c r="C4" s="344" t="s">
        <v>281</v>
      </c>
      <c r="D4" s="345" t="s">
        <v>282</v>
      </c>
      <c r="E4" s="345" t="s">
        <v>283</v>
      </c>
      <c r="F4" s="346" t="s">
        <v>284</v>
      </c>
      <c r="G4" s="345" t="s">
        <v>282</v>
      </c>
      <c r="H4" s="345" t="s">
        <v>283</v>
      </c>
      <c r="I4" s="347" t="s">
        <v>464</v>
      </c>
      <c r="J4" s="348" t="s">
        <v>285</v>
      </c>
      <c r="K4" s="347" t="s">
        <v>286</v>
      </c>
      <c r="L4" s="349" t="s">
        <v>70</v>
      </c>
      <c r="M4" s="350" t="s">
        <v>287</v>
      </c>
      <c r="N4" s="351"/>
      <c r="O4" s="352" t="s">
        <v>288</v>
      </c>
      <c r="P4" s="353" t="s">
        <v>289</v>
      </c>
      <c r="Q4" s="352" t="s">
        <v>288</v>
      </c>
      <c r="R4" s="354" t="s">
        <v>290</v>
      </c>
      <c r="S4" s="352" t="s">
        <v>288</v>
      </c>
      <c r="T4" s="353" t="s">
        <v>290</v>
      </c>
      <c r="U4" s="355" t="s">
        <v>288</v>
      </c>
    </row>
    <row r="5" spans="2:21" s="328" customFormat="1" ht="14.25" customHeight="1" thickBot="1">
      <c r="B5" s="356"/>
      <c r="C5" s="357"/>
      <c r="D5" s="358"/>
      <c r="E5" s="358"/>
      <c r="F5" s="359"/>
      <c r="G5" s="358"/>
      <c r="H5" s="358"/>
      <c r="I5" s="360"/>
      <c r="J5" s="361"/>
      <c r="K5" s="361"/>
      <c r="L5" s="362"/>
      <c r="M5" s="363"/>
      <c r="N5" s="364"/>
      <c r="O5" s="365" t="s">
        <v>291</v>
      </c>
      <c r="P5" s="366" t="s">
        <v>292</v>
      </c>
      <c r="Q5" s="365" t="s">
        <v>291</v>
      </c>
      <c r="R5" s="364"/>
      <c r="S5" s="365" t="s">
        <v>291</v>
      </c>
      <c r="T5" s="364"/>
      <c r="U5" s="367" t="s">
        <v>291</v>
      </c>
    </row>
    <row r="6" spans="2:21" ht="21.75" customHeight="1">
      <c r="B6" s="368" t="s">
        <v>0</v>
      </c>
      <c r="C6" s="369">
        <v>93.04168523515357</v>
      </c>
      <c r="D6" s="370">
        <v>27.50473888378285</v>
      </c>
      <c r="E6" s="370">
        <v>15.12193423399972</v>
      </c>
      <c r="F6" s="370">
        <v>87.53559246537975</v>
      </c>
      <c r="G6" s="370">
        <v>25.877042185042338</v>
      </c>
      <c r="H6" s="370">
        <v>14.227036720692835</v>
      </c>
      <c r="I6" s="371">
        <v>1.7</v>
      </c>
      <c r="J6" s="371">
        <v>7.8</v>
      </c>
      <c r="K6" s="371">
        <v>6.716907097073248</v>
      </c>
      <c r="L6" s="372">
        <v>57602506</v>
      </c>
      <c r="M6" s="373">
        <v>0.75</v>
      </c>
      <c r="N6" s="372">
        <v>81735126</v>
      </c>
      <c r="O6" s="371">
        <f>ROUND(N6/L6*100,1)</f>
        <v>141.9</v>
      </c>
      <c r="P6" s="372">
        <v>10861782</v>
      </c>
      <c r="Q6" s="371">
        <f aca="true" t="shared" si="0" ref="Q6:Q18">ROUND(P6/L6*100,1)</f>
        <v>18.9</v>
      </c>
      <c r="R6" s="372">
        <v>23433964</v>
      </c>
      <c r="S6" s="371">
        <f aca="true" t="shared" si="1" ref="S6:S18">ROUND(R6/L6*100,1)</f>
        <v>40.7</v>
      </c>
      <c r="T6" s="372">
        <v>8743814</v>
      </c>
      <c r="U6" s="374">
        <f aca="true" t="shared" si="2" ref="U6:U18">ROUND(T6/L6*100,1)</f>
        <v>15.2</v>
      </c>
    </row>
    <row r="7" spans="2:21" ht="21.75" customHeight="1">
      <c r="B7" s="375" t="s">
        <v>1</v>
      </c>
      <c r="C7" s="376">
        <v>93.62591165152553</v>
      </c>
      <c r="D7" s="377">
        <v>25.63336487873325</v>
      </c>
      <c r="E7" s="377">
        <v>17.33095409980883</v>
      </c>
      <c r="F7" s="377">
        <v>89.40485976065547</v>
      </c>
      <c r="G7" s="377">
        <v>24.477704427666485</v>
      </c>
      <c r="H7" s="377">
        <v>16.54960142421768</v>
      </c>
      <c r="I7" s="378">
        <v>8.8</v>
      </c>
      <c r="J7" s="378">
        <v>18.9</v>
      </c>
      <c r="K7" s="378">
        <v>18.66491995311982</v>
      </c>
      <c r="L7" s="379">
        <v>28868531</v>
      </c>
      <c r="M7" s="380">
        <v>0.62</v>
      </c>
      <c r="N7" s="379">
        <v>45057269</v>
      </c>
      <c r="O7" s="378">
        <f aca="true" t="shared" si="3" ref="O7:O18">ROUND(N7/L7*100,1)</f>
        <v>156.1</v>
      </c>
      <c r="P7" s="379">
        <v>1896249</v>
      </c>
      <c r="Q7" s="378">
        <f t="shared" si="0"/>
        <v>6.6</v>
      </c>
      <c r="R7" s="379">
        <v>9009077</v>
      </c>
      <c r="S7" s="378">
        <f t="shared" si="1"/>
        <v>31.2</v>
      </c>
      <c r="T7" s="379">
        <v>3288930</v>
      </c>
      <c r="U7" s="381">
        <f>ROUND(T7/L7*100,1)</f>
        <v>11.4</v>
      </c>
    </row>
    <row r="8" spans="2:21" ht="21.75" customHeight="1">
      <c r="B8" s="375" t="s">
        <v>2</v>
      </c>
      <c r="C8" s="376">
        <v>97.52165499560085</v>
      </c>
      <c r="D8" s="377">
        <v>21.672432843257607</v>
      </c>
      <c r="E8" s="377">
        <v>15.717927089472461</v>
      </c>
      <c r="F8" s="377">
        <v>90.55532355315864</v>
      </c>
      <c r="G8" s="377">
        <v>20.124291044833313</v>
      </c>
      <c r="H8" s="377">
        <v>14.595137595197109</v>
      </c>
      <c r="I8" s="378">
        <v>5.1</v>
      </c>
      <c r="J8" s="378">
        <v>11.1</v>
      </c>
      <c r="K8" s="378">
        <v>9.907588663544749</v>
      </c>
      <c r="L8" s="379">
        <v>67264598</v>
      </c>
      <c r="M8" s="380">
        <v>0.79</v>
      </c>
      <c r="N8" s="379">
        <v>84518803</v>
      </c>
      <c r="O8" s="378">
        <f t="shared" si="3"/>
        <v>125.7</v>
      </c>
      <c r="P8" s="379">
        <v>5024772</v>
      </c>
      <c r="Q8" s="378">
        <f t="shared" si="0"/>
        <v>7.5</v>
      </c>
      <c r="R8" s="379">
        <v>25565253</v>
      </c>
      <c r="S8" s="378">
        <f t="shared" si="1"/>
        <v>38</v>
      </c>
      <c r="T8" s="379">
        <v>12420377</v>
      </c>
      <c r="U8" s="381">
        <f t="shared" si="2"/>
        <v>18.5</v>
      </c>
    </row>
    <row r="9" spans="2:21" ht="21.75" customHeight="1">
      <c r="B9" s="375" t="s">
        <v>3</v>
      </c>
      <c r="C9" s="376">
        <v>91.0239391155689</v>
      </c>
      <c r="D9" s="377">
        <v>23.785033992599953</v>
      </c>
      <c r="E9" s="377">
        <v>17.105626162752376</v>
      </c>
      <c r="F9" s="377">
        <v>85.01894416636995</v>
      </c>
      <c r="G9" s="377">
        <v>22.215897231656825</v>
      </c>
      <c r="H9" s="377">
        <v>15.977140626878175</v>
      </c>
      <c r="I9" s="378">
        <v>9.4</v>
      </c>
      <c r="J9" s="378">
        <v>11.4</v>
      </c>
      <c r="K9" s="378">
        <v>12.027822247979389</v>
      </c>
      <c r="L9" s="379">
        <v>73002355</v>
      </c>
      <c r="M9" s="380">
        <v>0.75</v>
      </c>
      <c r="N9" s="379">
        <v>124724237</v>
      </c>
      <c r="O9" s="378">
        <f t="shared" si="3"/>
        <v>170.8</v>
      </c>
      <c r="P9" s="379">
        <v>10819049</v>
      </c>
      <c r="Q9" s="378">
        <f t="shared" si="0"/>
        <v>14.8</v>
      </c>
      <c r="R9" s="379">
        <v>68206213</v>
      </c>
      <c r="S9" s="378">
        <f t="shared" si="1"/>
        <v>93.4</v>
      </c>
      <c r="T9" s="379">
        <v>14812422</v>
      </c>
      <c r="U9" s="381">
        <f t="shared" si="2"/>
        <v>20.3</v>
      </c>
    </row>
    <row r="10" spans="2:21" ht="21.75" customHeight="1">
      <c r="B10" s="375" t="s">
        <v>4</v>
      </c>
      <c r="C10" s="376">
        <v>95.0550009131636</v>
      </c>
      <c r="D10" s="377">
        <v>22.534060642912614</v>
      </c>
      <c r="E10" s="377">
        <v>19.35103072666891</v>
      </c>
      <c r="F10" s="377">
        <v>89.91001520109808</v>
      </c>
      <c r="G10" s="377">
        <v>21.314372894463517</v>
      </c>
      <c r="H10" s="377">
        <v>18.30362895247499</v>
      </c>
      <c r="I10" s="378">
        <v>9.7</v>
      </c>
      <c r="J10" s="378">
        <v>22.3</v>
      </c>
      <c r="K10" s="378">
        <v>19.289663700187813</v>
      </c>
      <c r="L10" s="379">
        <v>17551936</v>
      </c>
      <c r="M10" s="380">
        <v>0.6</v>
      </c>
      <c r="N10" s="379">
        <v>37349689</v>
      </c>
      <c r="O10" s="378">
        <f t="shared" si="3"/>
        <v>212.8</v>
      </c>
      <c r="P10" s="379">
        <v>338318</v>
      </c>
      <c r="Q10" s="378">
        <f t="shared" si="0"/>
        <v>1.9</v>
      </c>
      <c r="R10" s="379">
        <v>11191421</v>
      </c>
      <c r="S10" s="378">
        <f t="shared" si="1"/>
        <v>63.8</v>
      </c>
      <c r="T10" s="379">
        <v>3418584</v>
      </c>
      <c r="U10" s="381">
        <f t="shared" si="2"/>
        <v>19.5</v>
      </c>
    </row>
    <row r="11" spans="2:21" ht="21.75" customHeight="1">
      <c r="B11" s="375" t="s">
        <v>5</v>
      </c>
      <c r="C11" s="376">
        <v>95.00848136848391</v>
      </c>
      <c r="D11" s="377">
        <v>21.951154664537246</v>
      </c>
      <c r="E11" s="377">
        <v>15.799087089328806</v>
      </c>
      <c r="F11" s="377">
        <v>89.78569632328227</v>
      </c>
      <c r="G11" s="377">
        <v>20.74446068674166</v>
      </c>
      <c r="H11" s="377">
        <v>14.930583197997722</v>
      </c>
      <c r="I11" s="378">
        <v>7</v>
      </c>
      <c r="J11" s="378">
        <v>10.8</v>
      </c>
      <c r="K11" s="378">
        <v>10.353999630399331</v>
      </c>
      <c r="L11" s="379">
        <v>18785453</v>
      </c>
      <c r="M11" s="380">
        <v>0.58</v>
      </c>
      <c r="N11" s="379">
        <v>36278340</v>
      </c>
      <c r="O11" s="378">
        <f t="shared" si="3"/>
        <v>193.1</v>
      </c>
      <c r="P11" s="379">
        <v>2520829</v>
      </c>
      <c r="Q11" s="378">
        <f t="shared" si="0"/>
        <v>13.4</v>
      </c>
      <c r="R11" s="379">
        <v>12829722</v>
      </c>
      <c r="S11" s="378">
        <f t="shared" si="1"/>
        <v>68.3</v>
      </c>
      <c r="T11" s="379">
        <v>3273557</v>
      </c>
      <c r="U11" s="381">
        <f t="shared" si="2"/>
        <v>17.4</v>
      </c>
    </row>
    <row r="12" spans="2:21" ht="21.75" customHeight="1">
      <c r="B12" s="375" t="s">
        <v>6</v>
      </c>
      <c r="C12" s="376">
        <v>92.45746461139805</v>
      </c>
      <c r="D12" s="377">
        <v>28.28815548213407</v>
      </c>
      <c r="E12" s="377">
        <v>14.638282365064903</v>
      </c>
      <c r="F12" s="377">
        <v>88.23452814671185</v>
      </c>
      <c r="G12" s="377">
        <v>26.996111796896678</v>
      </c>
      <c r="H12" s="377">
        <v>13.96968803750441</v>
      </c>
      <c r="I12" s="378">
        <v>8.9</v>
      </c>
      <c r="J12" s="378">
        <v>20.1</v>
      </c>
      <c r="K12" s="378">
        <v>19.271521713313305</v>
      </c>
      <c r="L12" s="379">
        <v>15981706</v>
      </c>
      <c r="M12" s="380">
        <v>0.37</v>
      </c>
      <c r="N12" s="379">
        <v>25496255</v>
      </c>
      <c r="O12" s="378">
        <f t="shared" si="3"/>
        <v>159.5</v>
      </c>
      <c r="P12" s="379">
        <v>511443</v>
      </c>
      <c r="Q12" s="378">
        <f t="shared" si="0"/>
        <v>3.2</v>
      </c>
      <c r="R12" s="379">
        <v>7880083</v>
      </c>
      <c r="S12" s="378">
        <f t="shared" si="1"/>
        <v>49.3</v>
      </c>
      <c r="T12" s="379">
        <v>3153664</v>
      </c>
      <c r="U12" s="381">
        <f t="shared" si="2"/>
        <v>19.7</v>
      </c>
    </row>
    <row r="13" spans="2:21" ht="21.75" customHeight="1">
      <c r="B13" s="375" t="s">
        <v>7</v>
      </c>
      <c r="C13" s="376">
        <v>93.93409795075284</v>
      </c>
      <c r="D13" s="377">
        <v>24.228221992716204</v>
      </c>
      <c r="E13" s="377">
        <v>13.559689079741263</v>
      </c>
      <c r="F13" s="377">
        <v>89.83238550709571</v>
      </c>
      <c r="G13" s="377">
        <v>23.170276030566097</v>
      </c>
      <c r="H13" s="377">
        <v>12.967593699641316</v>
      </c>
      <c r="I13" s="378">
        <v>11.2</v>
      </c>
      <c r="J13" s="378">
        <v>23.2</v>
      </c>
      <c r="K13" s="378">
        <v>21.934968975114526</v>
      </c>
      <c r="L13" s="379">
        <v>9425060</v>
      </c>
      <c r="M13" s="380">
        <v>0.64</v>
      </c>
      <c r="N13" s="379">
        <v>15414976</v>
      </c>
      <c r="O13" s="378">
        <f t="shared" si="3"/>
        <v>163.6</v>
      </c>
      <c r="P13" s="379">
        <v>5441917</v>
      </c>
      <c r="Q13" s="378">
        <f t="shared" si="0"/>
        <v>57.7</v>
      </c>
      <c r="R13" s="379">
        <v>21681475</v>
      </c>
      <c r="S13" s="378">
        <f t="shared" si="1"/>
        <v>230</v>
      </c>
      <c r="T13" s="379">
        <v>5292294</v>
      </c>
      <c r="U13" s="381">
        <f t="shared" si="2"/>
        <v>56.2</v>
      </c>
    </row>
    <row r="14" spans="2:21" ht="21.75" customHeight="1">
      <c r="B14" s="375" t="s">
        <v>8</v>
      </c>
      <c r="C14" s="376">
        <v>95.4215854765145</v>
      </c>
      <c r="D14" s="377">
        <v>22.012079948786806</v>
      </c>
      <c r="E14" s="377">
        <v>17.92338524184575</v>
      </c>
      <c r="F14" s="377">
        <v>90.7880645243797</v>
      </c>
      <c r="G14" s="377">
        <v>20.943208234557403</v>
      </c>
      <c r="H14" s="377">
        <v>17.05305406220175</v>
      </c>
      <c r="I14" s="378">
        <v>11.6</v>
      </c>
      <c r="J14" s="378">
        <v>19.6</v>
      </c>
      <c r="K14" s="378">
        <v>19.942600616522178</v>
      </c>
      <c r="L14" s="379">
        <v>17232911</v>
      </c>
      <c r="M14" s="380">
        <v>0.44</v>
      </c>
      <c r="N14" s="379">
        <v>32618848</v>
      </c>
      <c r="O14" s="378">
        <f t="shared" si="3"/>
        <v>189.3</v>
      </c>
      <c r="P14" s="379">
        <v>3281305</v>
      </c>
      <c r="Q14" s="378">
        <f t="shared" si="0"/>
        <v>19</v>
      </c>
      <c r="R14" s="379">
        <v>8010367</v>
      </c>
      <c r="S14" s="378">
        <f t="shared" si="1"/>
        <v>46.5</v>
      </c>
      <c r="T14" s="379">
        <v>3955545</v>
      </c>
      <c r="U14" s="381">
        <f t="shared" si="2"/>
        <v>23</v>
      </c>
    </row>
    <row r="15" spans="2:21" ht="21.75" customHeight="1">
      <c r="B15" s="375" t="s">
        <v>147</v>
      </c>
      <c r="C15" s="376">
        <v>94.4582107617112</v>
      </c>
      <c r="D15" s="377">
        <v>24.938406545496502</v>
      </c>
      <c r="E15" s="377">
        <v>21.75351229163821</v>
      </c>
      <c r="F15" s="377">
        <v>90.57626226173777</v>
      </c>
      <c r="G15" s="377">
        <v>23.913513006858146</v>
      </c>
      <c r="H15" s="377">
        <v>20.859508332334872</v>
      </c>
      <c r="I15" s="378">
        <v>6.6</v>
      </c>
      <c r="J15" s="378">
        <v>13.1</v>
      </c>
      <c r="K15" s="378">
        <v>12.907959701981179</v>
      </c>
      <c r="L15" s="379">
        <v>14013967</v>
      </c>
      <c r="M15" s="380">
        <v>0.33</v>
      </c>
      <c r="N15" s="379">
        <v>25503664</v>
      </c>
      <c r="O15" s="378">
        <f t="shared" si="3"/>
        <v>182</v>
      </c>
      <c r="P15" s="379">
        <v>7121538</v>
      </c>
      <c r="Q15" s="378">
        <f t="shared" si="0"/>
        <v>50.8</v>
      </c>
      <c r="R15" s="379">
        <v>9834128</v>
      </c>
      <c r="S15" s="378">
        <f t="shared" si="1"/>
        <v>70.2</v>
      </c>
      <c r="T15" s="379">
        <v>5007966</v>
      </c>
      <c r="U15" s="381">
        <f>ROUND(T15/L15*100,1)</f>
        <v>35.7</v>
      </c>
    </row>
    <row r="16" spans="2:21" ht="21.75" customHeight="1">
      <c r="B16" s="382" t="s">
        <v>221</v>
      </c>
      <c r="C16" s="383">
        <v>95.98147117336555</v>
      </c>
      <c r="D16" s="384">
        <v>24.350026563944297</v>
      </c>
      <c r="E16" s="384">
        <v>18.20497474840331</v>
      </c>
      <c r="F16" s="384">
        <v>91.26227726143851</v>
      </c>
      <c r="G16" s="384">
        <v>23.152790308748035</v>
      </c>
      <c r="H16" s="384">
        <v>17.3098769243215</v>
      </c>
      <c r="I16" s="385">
        <v>10.1</v>
      </c>
      <c r="J16" s="385">
        <v>16.7</v>
      </c>
      <c r="K16" s="385">
        <v>16.71789401887536</v>
      </c>
      <c r="L16" s="386">
        <v>18654634</v>
      </c>
      <c r="M16" s="387">
        <v>0.64</v>
      </c>
      <c r="N16" s="386">
        <v>30884368</v>
      </c>
      <c r="O16" s="385">
        <f t="shared" si="3"/>
        <v>165.6</v>
      </c>
      <c r="P16" s="386">
        <v>2814194</v>
      </c>
      <c r="Q16" s="385">
        <f t="shared" si="0"/>
        <v>15.1</v>
      </c>
      <c r="R16" s="386">
        <v>41392317</v>
      </c>
      <c r="S16" s="385">
        <f t="shared" si="1"/>
        <v>221.9</v>
      </c>
      <c r="T16" s="386">
        <v>4639811</v>
      </c>
      <c r="U16" s="388">
        <f t="shared" si="2"/>
        <v>24.9</v>
      </c>
    </row>
    <row r="17" spans="2:21" ht="21.75" customHeight="1">
      <c r="B17" s="382" t="s">
        <v>222</v>
      </c>
      <c r="C17" s="383">
        <v>94.22241228085709</v>
      </c>
      <c r="D17" s="384">
        <v>23.50551347114355</v>
      </c>
      <c r="E17" s="384">
        <v>19.720962050838914</v>
      </c>
      <c r="F17" s="384">
        <v>89.90243993097637</v>
      </c>
      <c r="G17" s="384">
        <v>22.427816925204887</v>
      </c>
      <c r="H17" s="384">
        <v>18.8167821565827</v>
      </c>
      <c r="I17" s="385">
        <v>6.5</v>
      </c>
      <c r="J17" s="385">
        <v>15.5</v>
      </c>
      <c r="K17" s="385">
        <v>14.705335976485623</v>
      </c>
      <c r="L17" s="386">
        <v>17801380</v>
      </c>
      <c r="M17" s="387">
        <v>0.4</v>
      </c>
      <c r="N17" s="386">
        <v>36658610</v>
      </c>
      <c r="O17" s="385">
        <f>ROUND(N17/L17*100,1)</f>
        <v>205.9</v>
      </c>
      <c r="P17" s="386">
        <v>2669879</v>
      </c>
      <c r="Q17" s="385">
        <f>ROUND(P17/L17*100,1)</f>
        <v>15</v>
      </c>
      <c r="R17" s="386">
        <v>15428511</v>
      </c>
      <c r="S17" s="385">
        <f>ROUND(R17/L17*100,1)</f>
        <v>86.7</v>
      </c>
      <c r="T17" s="386">
        <v>4383880</v>
      </c>
      <c r="U17" s="388">
        <f>ROUND(T17/L17*100,1)</f>
        <v>24.6</v>
      </c>
    </row>
    <row r="18" spans="2:21" ht="21.75" customHeight="1" thickBot="1">
      <c r="B18" s="389" t="s">
        <v>293</v>
      </c>
      <c r="C18" s="390">
        <v>91.04065672168313</v>
      </c>
      <c r="D18" s="391">
        <v>25.151024722507813</v>
      </c>
      <c r="E18" s="391">
        <v>12.103682727837956</v>
      </c>
      <c r="F18" s="391">
        <v>85.98726519772556</v>
      </c>
      <c r="G18" s="391">
        <v>23.754967403412298</v>
      </c>
      <c r="H18" s="391">
        <v>11.431843904305387</v>
      </c>
      <c r="I18" s="392">
        <v>9.4</v>
      </c>
      <c r="J18" s="392">
        <v>21.7</v>
      </c>
      <c r="K18" s="392">
        <v>21.51049118263566</v>
      </c>
      <c r="L18" s="393">
        <v>8041002</v>
      </c>
      <c r="M18" s="394">
        <v>0.63</v>
      </c>
      <c r="N18" s="393">
        <v>15356699</v>
      </c>
      <c r="O18" s="392">
        <f t="shared" si="3"/>
        <v>191</v>
      </c>
      <c r="P18" s="393">
        <v>125225</v>
      </c>
      <c r="Q18" s="385">
        <f t="shared" si="0"/>
        <v>1.6</v>
      </c>
      <c r="R18" s="393">
        <v>3521368</v>
      </c>
      <c r="S18" s="392">
        <f t="shared" si="1"/>
        <v>43.8</v>
      </c>
      <c r="T18" s="393">
        <v>1403951</v>
      </c>
      <c r="U18" s="395">
        <f t="shared" si="2"/>
        <v>17.5</v>
      </c>
    </row>
    <row r="19" spans="2:21" ht="15.75" customHeight="1">
      <c r="B19" s="396" t="s">
        <v>294</v>
      </c>
      <c r="C19" s="397"/>
      <c r="D19" s="398"/>
      <c r="E19" s="398"/>
      <c r="F19" s="398"/>
      <c r="G19" s="398"/>
      <c r="H19" s="398"/>
      <c r="I19" s="399"/>
      <c r="J19" s="399"/>
      <c r="K19" s="399"/>
      <c r="L19" s="400">
        <f>SUM(L6:L18)</f>
        <v>364226039</v>
      </c>
      <c r="M19" s="401"/>
      <c r="N19" s="400">
        <f>SUM(N6:N18)</f>
        <v>591596884</v>
      </c>
      <c r="O19" s="399"/>
      <c r="P19" s="400">
        <f>SUM(P6:P18)</f>
        <v>53426500</v>
      </c>
      <c r="Q19" s="399"/>
      <c r="R19" s="400">
        <f>SUM(R6:R18)</f>
        <v>257983899</v>
      </c>
      <c r="S19" s="399"/>
      <c r="T19" s="400">
        <f>SUM(T6:T18)</f>
        <v>73794795</v>
      </c>
      <c r="U19" s="402"/>
    </row>
    <row r="20" spans="2:21" ht="17.25" customHeight="1" thickBot="1">
      <c r="B20" s="403" t="s">
        <v>295</v>
      </c>
      <c r="C20" s="390">
        <v>94.03126932321699</v>
      </c>
      <c r="D20" s="391">
        <v>24.19336730881471</v>
      </c>
      <c r="E20" s="391">
        <v>16.682864919515687</v>
      </c>
      <c r="F20" s="391">
        <v>88.59643422857587</v>
      </c>
      <c r="G20" s="391">
        <v>22.795035002403697</v>
      </c>
      <c r="H20" s="391">
        <v>15.718625891410232</v>
      </c>
      <c r="I20" s="392">
        <v>7.1</v>
      </c>
      <c r="J20" s="392">
        <f>ROUND(SUM(J6:J18)/13,1)</f>
        <v>16.3</v>
      </c>
      <c r="K20" s="392">
        <f>ROUND(SUM(K6:K18)/13,1)</f>
        <v>15.7</v>
      </c>
      <c r="L20" s="393">
        <f>ROUND(L19/13,1)</f>
        <v>28017387.6</v>
      </c>
      <c r="M20" s="394">
        <f>SUM(M6:M18)/13</f>
        <v>0.58</v>
      </c>
      <c r="N20" s="393">
        <f>ROUND(N19/13,1)</f>
        <v>45507452.6</v>
      </c>
      <c r="O20" s="392">
        <f>ROUND(N19/L19*100,1)</f>
        <v>162.4</v>
      </c>
      <c r="P20" s="393">
        <f>ROUND(P19/13,1)</f>
        <v>4109730.8</v>
      </c>
      <c r="Q20" s="392">
        <f>ROUND(P19/L19*100,1)</f>
        <v>14.7</v>
      </c>
      <c r="R20" s="393">
        <f>ROUND(R19/13,1)</f>
        <v>19844915.3</v>
      </c>
      <c r="S20" s="392">
        <f>ROUND(R19/L19*100,1)</f>
        <v>70.8</v>
      </c>
      <c r="T20" s="393">
        <f>ROUND(T19/13,1)</f>
        <v>5676522.7</v>
      </c>
      <c r="U20" s="395">
        <f>ROUND(T19/L19*100,1)+0.1</f>
        <v>20.400000000000002</v>
      </c>
    </row>
    <row r="21" spans="2:23" ht="21.75" customHeight="1">
      <c r="B21" s="404" t="s">
        <v>10</v>
      </c>
      <c r="C21" s="397">
        <v>92.64068130394703</v>
      </c>
      <c r="D21" s="398">
        <v>29.046674816746442</v>
      </c>
      <c r="E21" s="398">
        <v>12.720471160055407</v>
      </c>
      <c r="F21" s="398">
        <v>87.62983129799824</v>
      </c>
      <c r="G21" s="398">
        <v>27.475566653144394</v>
      </c>
      <c r="H21" s="398">
        <v>12.032432470239344</v>
      </c>
      <c r="I21" s="399">
        <v>11</v>
      </c>
      <c r="J21" s="399">
        <v>13.8</v>
      </c>
      <c r="K21" s="399">
        <v>13.419320654618888</v>
      </c>
      <c r="L21" s="400">
        <v>3464759</v>
      </c>
      <c r="M21" s="401">
        <v>0.45</v>
      </c>
      <c r="N21" s="400">
        <v>4496762</v>
      </c>
      <c r="O21" s="399">
        <f aca="true" t="shared" si="4" ref="O21:O66">ROUND(N21/L21*100,1)</f>
        <v>129.8</v>
      </c>
      <c r="P21" s="400">
        <v>352314</v>
      </c>
      <c r="Q21" s="399">
        <f aca="true" t="shared" si="5" ref="Q21:Q66">ROUND(P21/L21*100,1)</f>
        <v>10.2</v>
      </c>
      <c r="R21" s="400">
        <v>2980899</v>
      </c>
      <c r="S21" s="399">
        <f aca="true" t="shared" si="6" ref="S21:S66">ROUND(R21/L21*100,1)</f>
        <v>86</v>
      </c>
      <c r="T21" s="400">
        <v>983662</v>
      </c>
      <c r="U21" s="402">
        <f aca="true" t="shared" si="7" ref="U21:U66">ROUND(T21/L21*100,1)</f>
        <v>28.4</v>
      </c>
      <c r="W21" s="405">
        <f aca="true" t="shared" si="8" ref="W21:W66">ROUND(J21,1)</f>
        <v>13.8</v>
      </c>
    </row>
    <row r="22" spans="2:23" ht="21.75" customHeight="1">
      <c r="B22" s="375" t="s">
        <v>12</v>
      </c>
      <c r="C22" s="376">
        <v>86.68302109661957</v>
      </c>
      <c r="D22" s="377">
        <v>26.698552350292253</v>
      </c>
      <c r="E22" s="377">
        <v>10.710852389120387</v>
      </c>
      <c r="F22" s="377">
        <v>82.92984518112775</v>
      </c>
      <c r="G22" s="377">
        <v>25.542566294523343</v>
      </c>
      <c r="H22" s="377">
        <v>10.247097057191809</v>
      </c>
      <c r="I22" s="378">
        <v>6.6</v>
      </c>
      <c r="J22" s="378">
        <v>18.7</v>
      </c>
      <c r="K22" s="378">
        <v>18.168187337088142</v>
      </c>
      <c r="L22" s="379">
        <v>3481136</v>
      </c>
      <c r="M22" s="380">
        <v>0.29</v>
      </c>
      <c r="N22" s="379">
        <v>6755068</v>
      </c>
      <c r="O22" s="378">
        <f t="shared" si="4"/>
        <v>194</v>
      </c>
      <c r="P22" s="379">
        <v>19667</v>
      </c>
      <c r="Q22" s="378">
        <f t="shared" si="5"/>
        <v>0.6</v>
      </c>
      <c r="R22" s="379">
        <v>1768182</v>
      </c>
      <c r="S22" s="378">
        <f t="shared" si="6"/>
        <v>50.8</v>
      </c>
      <c r="T22" s="379">
        <v>854309</v>
      </c>
      <c r="U22" s="381">
        <f t="shared" si="7"/>
        <v>24.5</v>
      </c>
      <c r="W22" s="405">
        <f t="shared" si="8"/>
        <v>18.7</v>
      </c>
    </row>
    <row r="23" spans="2:23" ht="21.75" customHeight="1">
      <c r="B23" s="375" t="s">
        <v>17</v>
      </c>
      <c r="C23" s="376">
        <v>93.74192556830594</v>
      </c>
      <c r="D23" s="377">
        <v>24.97543992463554</v>
      </c>
      <c r="E23" s="377">
        <v>11.666626407874302</v>
      </c>
      <c r="F23" s="377">
        <v>89.48328478501915</v>
      </c>
      <c r="G23" s="377">
        <v>23.84082031447956</v>
      </c>
      <c r="H23" s="377">
        <v>11.136618402142206</v>
      </c>
      <c r="I23" s="378">
        <v>3</v>
      </c>
      <c r="J23" s="378">
        <v>11.8</v>
      </c>
      <c r="K23" s="378">
        <v>9.796870145778392</v>
      </c>
      <c r="L23" s="379">
        <v>4125336</v>
      </c>
      <c r="M23" s="380">
        <v>0.36</v>
      </c>
      <c r="N23" s="379">
        <v>6511072</v>
      </c>
      <c r="O23" s="378">
        <f t="shared" si="4"/>
        <v>157.8</v>
      </c>
      <c r="P23" s="379">
        <v>690571</v>
      </c>
      <c r="Q23" s="378">
        <f t="shared" si="5"/>
        <v>16.7</v>
      </c>
      <c r="R23" s="379">
        <v>1828522</v>
      </c>
      <c r="S23" s="378">
        <f t="shared" si="6"/>
        <v>44.3</v>
      </c>
      <c r="T23" s="379">
        <v>661682</v>
      </c>
      <c r="U23" s="381">
        <f t="shared" si="7"/>
        <v>16</v>
      </c>
      <c r="W23" s="405">
        <f t="shared" si="8"/>
        <v>11.8</v>
      </c>
    </row>
    <row r="24" spans="2:23" ht="21.75" customHeight="1">
      <c r="B24" s="375" t="s">
        <v>19</v>
      </c>
      <c r="C24" s="376">
        <v>91.52890357159498</v>
      </c>
      <c r="D24" s="377">
        <v>32.50781939269508</v>
      </c>
      <c r="E24" s="377">
        <v>13.21064038609238</v>
      </c>
      <c r="F24" s="377">
        <v>87.38824839493843</v>
      </c>
      <c r="G24" s="377">
        <v>31.03720557129286</v>
      </c>
      <c r="H24" s="377">
        <v>12.613007241073504</v>
      </c>
      <c r="I24" s="378">
        <v>6</v>
      </c>
      <c r="J24" s="378">
        <v>15</v>
      </c>
      <c r="K24" s="378">
        <v>14.693372169230019</v>
      </c>
      <c r="L24" s="379">
        <v>2737020</v>
      </c>
      <c r="M24" s="380">
        <v>0.36</v>
      </c>
      <c r="N24" s="379">
        <v>4434010</v>
      </c>
      <c r="O24" s="378">
        <f t="shared" si="4"/>
        <v>162</v>
      </c>
      <c r="P24" s="379">
        <v>17589</v>
      </c>
      <c r="Q24" s="378">
        <f t="shared" si="5"/>
        <v>0.6</v>
      </c>
      <c r="R24" s="379">
        <v>1810970</v>
      </c>
      <c r="S24" s="378">
        <f t="shared" si="6"/>
        <v>66.2</v>
      </c>
      <c r="T24" s="379">
        <v>641779</v>
      </c>
      <c r="U24" s="381">
        <f t="shared" si="7"/>
        <v>23.4</v>
      </c>
      <c r="W24" s="405">
        <f t="shared" si="8"/>
        <v>15</v>
      </c>
    </row>
    <row r="25" spans="2:23" ht="21.75" customHeight="1">
      <c r="B25" s="375" t="s">
        <v>20</v>
      </c>
      <c r="C25" s="376">
        <v>89.49516072799624</v>
      </c>
      <c r="D25" s="377">
        <v>24.358585430631496</v>
      </c>
      <c r="E25" s="377">
        <v>15.04310810434949</v>
      </c>
      <c r="F25" s="377">
        <v>84.5950926509602</v>
      </c>
      <c r="G25" s="377">
        <v>23.024896257949177</v>
      </c>
      <c r="H25" s="377">
        <v>14.219462968658192</v>
      </c>
      <c r="I25" s="378">
        <v>10</v>
      </c>
      <c r="J25" s="378">
        <v>21.5</v>
      </c>
      <c r="K25" s="378">
        <v>21.07428051632556</v>
      </c>
      <c r="L25" s="379">
        <v>3290043</v>
      </c>
      <c r="M25" s="380">
        <v>0.55</v>
      </c>
      <c r="N25" s="379">
        <v>5264625</v>
      </c>
      <c r="O25" s="378">
        <f t="shared" si="4"/>
        <v>160</v>
      </c>
      <c r="P25" s="379">
        <v>1180161</v>
      </c>
      <c r="Q25" s="378">
        <f t="shared" si="5"/>
        <v>35.9</v>
      </c>
      <c r="R25" s="379">
        <v>2259904</v>
      </c>
      <c r="S25" s="378">
        <f t="shared" si="6"/>
        <v>68.7</v>
      </c>
      <c r="T25" s="379">
        <v>772830</v>
      </c>
      <c r="U25" s="381">
        <f t="shared" si="7"/>
        <v>23.5</v>
      </c>
      <c r="W25" s="405">
        <f t="shared" si="8"/>
        <v>21.5</v>
      </c>
    </row>
    <row r="26" spans="2:23" ht="21.75" customHeight="1">
      <c r="B26" s="375" t="s">
        <v>21</v>
      </c>
      <c r="C26" s="376">
        <v>87.61609348794431</v>
      </c>
      <c r="D26" s="377">
        <v>26.561814334577676</v>
      </c>
      <c r="E26" s="377">
        <v>14.302079012701904</v>
      </c>
      <c r="F26" s="377">
        <v>83.90720106041127</v>
      </c>
      <c r="G26" s="377">
        <v>25.43742145051684</v>
      </c>
      <c r="H26" s="377">
        <v>13.696655163766113</v>
      </c>
      <c r="I26" s="378">
        <v>8.5</v>
      </c>
      <c r="J26" s="378">
        <v>12.9</v>
      </c>
      <c r="K26" s="378">
        <v>12.126953808873632</v>
      </c>
      <c r="L26" s="379">
        <v>2714035</v>
      </c>
      <c r="M26" s="380">
        <v>0.3</v>
      </c>
      <c r="N26" s="379">
        <v>3959474</v>
      </c>
      <c r="O26" s="378">
        <f t="shared" si="4"/>
        <v>145.9</v>
      </c>
      <c r="P26" s="379">
        <v>140764</v>
      </c>
      <c r="Q26" s="378">
        <f t="shared" si="5"/>
        <v>5.2</v>
      </c>
      <c r="R26" s="379">
        <v>1393831</v>
      </c>
      <c r="S26" s="378">
        <f t="shared" si="6"/>
        <v>51.4</v>
      </c>
      <c r="T26" s="379">
        <v>1030768</v>
      </c>
      <c r="U26" s="381">
        <f t="shared" si="7"/>
        <v>38</v>
      </c>
      <c r="W26" s="405">
        <f t="shared" si="8"/>
        <v>12.9</v>
      </c>
    </row>
    <row r="27" spans="2:23" ht="21.75" customHeight="1">
      <c r="B27" s="375" t="s">
        <v>23</v>
      </c>
      <c r="C27" s="376">
        <v>84.86891646769647</v>
      </c>
      <c r="D27" s="377">
        <v>24.787368566338774</v>
      </c>
      <c r="E27" s="377">
        <v>12.963193500524687</v>
      </c>
      <c r="F27" s="377">
        <v>80.61883253017778</v>
      </c>
      <c r="G27" s="377">
        <v>23.54606136716827</v>
      </c>
      <c r="H27" s="377">
        <v>12.314019895291995</v>
      </c>
      <c r="I27" s="378">
        <v>4.9</v>
      </c>
      <c r="J27" s="378">
        <v>11.4</v>
      </c>
      <c r="K27" s="378">
        <v>9.94659078374261</v>
      </c>
      <c r="L27" s="379">
        <v>3107316</v>
      </c>
      <c r="M27" s="380">
        <v>0.37</v>
      </c>
      <c r="N27" s="379">
        <v>4026685</v>
      </c>
      <c r="O27" s="378">
        <f t="shared" si="4"/>
        <v>129.6</v>
      </c>
      <c r="P27" s="379">
        <v>0</v>
      </c>
      <c r="Q27" s="378">
        <f t="shared" si="5"/>
        <v>0</v>
      </c>
      <c r="R27" s="379">
        <v>3255008</v>
      </c>
      <c r="S27" s="378">
        <f t="shared" si="6"/>
        <v>104.8</v>
      </c>
      <c r="T27" s="379">
        <v>1823282</v>
      </c>
      <c r="U27" s="381">
        <f t="shared" si="7"/>
        <v>58.7</v>
      </c>
      <c r="W27" s="405">
        <f t="shared" si="8"/>
        <v>11.4</v>
      </c>
    </row>
    <row r="28" spans="2:23" ht="21.75" customHeight="1">
      <c r="B28" s="375" t="s">
        <v>25</v>
      </c>
      <c r="C28" s="376">
        <v>78.9462325451173</v>
      </c>
      <c r="D28" s="377">
        <v>33.73132993471067</v>
      </c>
      <c r="E28" s="377">
        <v>9.861741385813668</v>
      </c>
      <c r="F28" s="377">
        <v>75.33137355486437</v>
      </c>
      <c r="G28" s="377">
        <v>32.18681036314033</v>
      </c>
      <c r="H28" s="377">
        <v>9.410183365135671</v>
      </c>
      <c r="I28" s="378">
        <v>-3.1</v>
      </c>
      <c r="J28" s="378">
        <v>8.3</v>
      </c>
      <c r="K28" s="378">
        <v>8.48792851912193</v>
      </c>
      <c r="L28" s="379">
        <v>996217</v>
      </c>
      <c r="M28" s="380">
        <v>0.36</v>
      </c>
      <c r="N28" s="379">
        <v>2498872</v>
      </c>
      <c r="O28" s="378">
        <f t="shared" si="4"/>
        <v>250.8</v>
      </c>
      <c r="P28" s="379">
        <v>0</v>
      </c>
      <c r="Q28" s="378">
        <f t="shared" si="5"/>
        <v>0</v>
      </c>
      <c r="R28" s="379">
        <v>5023960</v>
      </c>
      <c r="S28" s="378">
        <f t="shared" si="6"/>
        <v>504.3</v>
      </c>
      <c r="T28" s="379">
        <v>970696</v>
      </c>
      <c r="U28" s="381">
        <f t="shared" si="7"/>
        <v>97.4</v>
      </c>
      <c r="W28" s="405">
        <f t="shared" si="8"/>
        <v>8.3</v>
      </c>
    </row>
    <row r="29" spans="2:23" ht="21.75" customHeight="1">
      <c r="B29" s="375" t="s">
        <v>28</v>
      </c>
      <c r="C29" s="376">
        <v>77.34164927070749</v>
      </c>
      <c r="D29" s="377">
        <v>22.558337293349673</v>
      </c>
      <c r="E29" s="377">
        <v>13.389207855198926</v>
      </c>
      <c r="F29" s="377">
        <v>74.19148576469269</v>
      </c>
      <c r="G29" s="377">
        <v>21.63952509361039</v>
      </c>
      <c r="H29" s="377">
        <v>12.843858818068046</v>
      </c>
      <c r="I29" s="378">
        <v>3.1</v>
      </c>
      <c r="J29" s="378">
        <v>11.3</v>
      </c>
      <c r="K29" s="378">
        <v>9.162170305046194</v>
      </c>
      <c r="L29" s="379">
        <v>3473923</v>
      </c>
      <c r="M29" s="380">
        <v>0.25</v>
      </c>
      <c r="N29" s="379">
        <v>4884572</v>
      </c>
      <c r="O29" s="378">
        <f t="shared" si="4"/>
        <v>140.6</v>
      </c>
      <c r="P29" s="379">
        <v>107231</v>
      </c>
      <c r="Q29" s="378">
        <f t="shared" si="5"/>
        <v>3.1</v>
      </c>
      <c r="R29" s="379">
        <v>5167935</v>
      </c>
      <c r="S29" s="378">
        <f t="shared" si="6"/>
        <v>148.8</v>
      </c>
      <c r="T29" s="379">
        <v>1144718</v>
      </c>
      <c r="U29" s="381">
        <f t="shared" si="7"/>
        <v>33</v>
      </c>
      <c r="W29" s="405">
        <f t="shared" si="8"/>
        <v>11.3</v>
      </c>
    </row>
    <row r="30" spans="2:23" ht="21.75" customHeight="1">
      <c r="B30" s="375" t="s">
        <v>301</v>
      </c>
      <c r="C30" s="376">
        <v>89.32392027874855</v>
      </c>
      <c r="D30" s="377">
        <v>21.494405607143676</v>
      </c>
      <c r="E30" s="377">
        <v>18.58181307202747</v>
      </c>
      <c r="F30" s="377">
        <v>85.89430802761534</v>
      </c>
      <c r="G30" s="377">
        <v>20.669123011271935</v>
      </c>
      <c r="H30" s="377">
        <v>17.868360129509732</v>
      </c>
      <c r="I30" s="378">
        <v>5.2</v>
      </c>
      <c r="J30" s="378">
        <v>17.6</v>
      </c>
      <c r="K30" s="378">
        <v>15.626373874611277</v>
      </c>
      <c r="L30" s="379">
        <v>8695887</v>
      </c>
      <c r="M30" s="380">
        <v>0.23</v>
      </c>
      <c r="N30" s="379">
        <v>15231892</v>
      </c>
      <c r="O30" s="378">
        <f t="shared" si="4"/>
        <v>175.2</v>
      </c>
      <c r="P30" s="379">
        <v>21528</v>
      </c>
      <c r="Q30" s="378">
        <f t="shared" si="5"/>
        <v>0.2</v>
      </c>
      <c r="R30" s="379">
        <v>6656369</v>
      </c>
      <c r="S30" s="378">
        <f t="shared" si="6"/>
        <v>76.5</v>
      </c>
      <c r="T30" s="379">
        <v>1940898</v>
      </c>
      <c r="U30" s="381">
        <f t="shared" si="7"/>
        <v>22.3</v>
      </c>
      <c r="W30" s="405">
        <f t="shared" si="8"/>
        <v>17.6</v>
      </c>
    </row>
    <row r="31" spans="2:23" ht="21.75" customHeight="1">
      <c r="B31" s="375" t="s">
        <v>29</v>
      </c>
      <c r="C31" s="376">
        <v>92.22859465797413</v>
      </c>
      <c r="D31" s="377">
        <v>24.824387232409524</v>
      </c>
      <c r="E31" s="377">
        <v>20.45622662478151</v>
      </c>
      <c r="F31" s="377">
        <v>88.21010218633593</v>
      </c>
      <c r="G31" s="377">
        <v>23.742763755694817</v>
      </c>
      <c r="H31" s="377">
        <v>19.564928291605593</v>
      </c>
      <c r="I31" s="378">
        <v>10</v>
      </c>
      <c r="J31" s="378">
        <v>16.6</v>
      </c>
      <c r="K31" s="378">
        <v>12.366412514866795</v>
      </c>
      <c r="L31" s="379">
        <v>2013706</v>
      </c>
      <c r="M31" s="380">
        <v>0.25</v>
      </c>
      <c r="N31" s="379">
        <v>4385476</v>
      </c>
      <c r="O31" s="378">
        <f t="shared" si="4"/>
        <v>217.8</v>
      </c>
      <c r="P31" s="379">
        <v>3975</v>
      </c>
      <c r="Q31" s="378">
        <f t="shared" si="5"/>
        <v>0.2</v>
      </c>
      <c r="R31" s="379">
        <v>1377636</v>
      </c>
      <c r="S31" s="378">
        <f t="shared" si="6"/>
        <v>68.4</v>
      </c>
      <c r="T31" s="379">
        <v>728089</v>
      </c>
      <c r="U31" s="381">
        <f t="shared" si="7"/>
        <v>36.2</v>
      </c>
      <c r="W31" s="405">
        <f t="shared" si="8"/>
        <v>16.6</v>
      </c>
    </row>
    <row r="32" spans="2:23" ht="21.75" customHeight="1">
      <c r="B32" s="375" t="s">
        <v>30</v>
      </c>
      <c r="C32" s="376">
        <v>87.23531692323408</v>
      </c>
      <c r="D32" s="377">
        <v>25.218310578501267</v>
      </c>
      <c r="E32" s="377">
        <v>20.437010012745183</v>
      </c>
      <c r="F32" s="377">
        <v>83.7431902539148</v>
      </c>
      <c r="G32" s="377">
        <v>24.208793584324965</v>
      </c>
      <c r="H32" s="377">
        <v>19.61889379303275</v>
      </c>
      <c r="I32" s="378">
        <v>11.2</v>
      </c>
      <c r="J32" s="378">
        <v>17.6</v>
      </c>
      <c r="K32" s="378">
        <v>17.744859349946925</v>
      </c>
      <c r="L32" s="379">
        <v>3572541</v>
      </c>
      <c r="M32" s="380">
        <v>0.2</v>
      </c>
      <c r="N32" s="379">
        <v>7513648</v>
      </c>
      <c r="O32" s="378">
        <f t="shared" si="4"/>
        <v>210.3</v>
      </c>
      <c r="P32" s="379">
        <v>397199</v>
      </c>
      <c r="Q32" s="378">
        <f t="shared" si="5"/>
        <v>11.1</v>
      </c>
      <c r="R32" s="379">
        <v>1748072</v>
      </c>
      <c r="S32" s="378">
        <f t="shared" si="6"/>
        <v>48.9</v>
      </c>
      <c r="T32" s="379">
        <v>1071214</v>
      </c>
      <c r="U32" s="381">
        <f t="shared" si="7"/>
        <v>30</v>
      </c>
      <c r="W32" s="405">
        <f t="shared" si="8"/>
        <v>17.6</v>
      </c>
    </row>
    <row r="33" spans="2:23" ht="21.75" customHeight="1">
      <c r="B33" s="375" t="s">
        <v>31</v>
      </c>
      <c r="C33" s="376">
        <v>94.99563361615446</v>
      </c>
      <c r="D33" s="377">
        <v>27.915811503017036</v>
      </c>
      <c r="E33" s="377">
        <v>23.482777789532605</v>
      </c>
      <c r="F33" s="377">
        <v>90.794092165708</v>
      </c>
      <c r="G33" s="377">
        <v>26.681129079331082</v>
      </c>
      <c r="H33" s="377">
        <v>22.444163060638722</v>
      </c>
      <c r="I33" s="378">
        <v>4.4</v>
      </c>
      <c r="J33" s="378">
        <v>4.9</v>
      </c>
      <c r="K33" s="378">
        <v>5.447671015907634</v>
      </c>
      <c r="L33" s="379">
        <v>2152722</v>
      </c>
      <c r="M33" s="380">
        <v>0.28</v>
      </c>
      <c r="N33" s="379">
        <v>6680276</v>
      </c>
      <c r="O33" s="378">
        <f t="shared" si="4"/>
        <v>310.3</v>
      </c>
      <c r="P33" s="379">
        <v>2025</v>
      </c>
      <c r="Q33" s="378">
        <f t="shared" si="5"/>
        <v>0.1</v>
      </c>
      <c r="R33" s="379">
        <v>1174211</v>
      </c>
      <c r="S33" s="378">
        <f t="shared" si="6"/>
        <v>54.5</v>
      </c>
      <c r="T33" s="379">
        <v>708253</v>
      </c>
      <c r="U33" s="381">
        <f t="shared" si="7"/>
        <v>32.9</v>
      </c>
      <c r="W33" s="405">
        <f t="shared" si="8"/>
        <v>4.9</v>
      </c>
    </row>
    <row r="34" spans="2:23" ht="21.75" customHeight="1">
      <c r="B34" s="375" t="s">
        <v>32</v>
      </c>
      <c r="C34" s="376">
        <v>92.27089506151074</v>
      </c>
      <c r="D34" s="377">
        <v>25.920545320277938</v>
      </c>
      <c r="E34" s="377">
        <v>17.15020587533032</v>
      </c>
      <c r="F34" s="377">
        <v>87.68770028081201</v>
      </c>
      <c r="G34" s="377">
        <v>24.633043904522005</v>
      </c>
      <c r="H34" s="377">
        <v>16.298336669950626</v>
      </c>
      <c r="I34" s="378">
        <v>9.1</v>
      </c>
      <c r="J34" s="378">
        <v>18.3</v>
      </c>
      <c r="K34" s="378">
        <v>17.630921731645916</v>
      </c>
      <c r="L34" s="379">
        <v>5168077</v>
      </c>
      <c r="M34" s="380">
        <v>0.39</v>
      </c>
      <c r="N34" s="379">
        <v>9301008</v>
      </c>
      <c r="O34" s="378">
        <f t="shared" si="4"/>
        <v>180</v>
      </c>
      <c r="P34" s="379">
        <v>10115</v>
      </c>
      <c r="Q34" s="378">
        <f t="shared" si="5"/>
        <v>0.2</v>
      </c>
      <c r="R34" s="379">
        <v>1575943</v>
      </c>
      <c r="S34" s="378">
        <f t="shared" si="6"/>
        <v>30.5</v>
      </c>
      <c r="T34" s="379">
        <v>893641</v>
      </c>
      <c r="U34" s="381">
        <f t="shared" si="7"/>
        <v>17.3</v>
      </c>
      <c r="W34" s="405">
        <f t="shared" si="8"/>
        <v>18.3</v>
      </c>
    </row>
    <row r="35" spans="2:23" ht="21.75" customHeight="1">
      <c r="B35" s="375" t="s">
        <v>33</v>
      </c>
      <c r="C35" s="376">
        <v>94.26822903677235</v>
      </c>
      <c r="D35" s="377">
        <v>25.17997075900275</v>
      </c>
      <c r="E35" s="377">
        <v>25.252544228034</v>
      </c>
      <c r="F35" s="377">
        <v>89.69914348896904</v>
      </c>
      <c r="G35" s="377">
        <v>23.959523088937885</v>
      </c>
      <c r="H35" s="377">
        <v>24.028578995457433</v>
      </c>
      <c r="I35" s="378">
        <v>13.9</v>
      </c>
      <c r="J35" s="378">
        <v>20.5</v>
      </c>
      <c r="K35" s="378">
        <v>18.865325108749758</v>
      </c>
      <c r="L35" s="379">
        <v>4882608</v>
      </c>
      <c r="M35" s="380">
        <v>0.38</v>
      </c>
      <c r="N35" s="379">
        <v>10212913</v>
      </c>
      <c r="O35" s="378">
        <f t="shared" si="4"/>
        <v>209.2</v>
      </c>
      <c r="P35" s="379">
        <v>238413</v>
      </c>
      <c r="Q35" s="378">
        <f t="shared" si="5"/>
        <v>4.9</v>
      </c>
      <c r="R35" s="379">
        <v>468482</v>
      </c>
      <c r="S35" s="378">
        <f t="shared" si="6"/>
        <v>9.6</v>
      </c>
      <c r="T35" s="379">
        <v>123077</v>
      </c>
      <c r="U35" s="381">
        <f t="shared" si="7"/>
        <v>2.5</v>
      </c>
      <c r="W35" s="405">
        <f t="shared" si="8"/>
        <v>20.5</v>
      </c>
    </row>
    <row r="36" spans="2:23" ht="21.75" customHeight="1">
      <c r="B36" s="382" t="s">
        <v>34</v>
      </c>
      <c r="C36" s="406">
        <v>93.75062855089351</v>
      </c>
      <c r="D36" s="407">
        <v>32.93237932158072</v>
      </c>
      <c r="E36" s="407">
        <v>13.496512967256352</v>
      </c>
      <c r="F36" s="407">
        <v>89.76251031907941</v>
      </c>
      <c r="G36" s="407">
        <v>31.531447675366575</v>
      </c>
      <c r="H36" s="407">
        <v>12.922376129321336</v>
      </c>
      <c r="I36" s="408">
        <v>6.1</v>
      </c>
      <c r="J36" s="408">
        <v>10.7</v>
      </c>
      <c r="K36" s="408">
        <v>10.159633304950543</v>
      </c>
      <c r="L36" s="409">
        <v>1555977</v>
      </c>
      <c r="M36" s="410">
        <v>0.25</v>
      </c>
      <c r="N36" s="409">
        <v>2794416</v>
      </c>
      <c r="O36" s="408">
        <f t="shared" si="4"/>
        <v>179.6</v>
      </c>
      <c r="P36" s="409">
        <v>0</v>
      </c>
      <c r="Q36" s="408">
        <f t="shared" si="5"/>
        <v>0</v>
      </c>
      <c r="R36" s="409">
        <v>1564485</v>
      </c>
      <c r="S36" s="408">
        <f t="shared" si="6"/>
        <v>100.5</v>
      </c>
      <c r="T36" s="409">
        <v>904836</v>
      </c>
      <c r="U36" s="411">
        <f t="shared" si="7"/>
        <v>58.2</v>
      </c>
      <c r="W36" s="405">
        <f t="shared" si="8"/>
        <v>10.7</v>
      </c>
    </row>
    <row r="37" spans="2:23" ht="21.75" customHeight="1">
      <c r="B37" s="412" t="s">
        <v>35</v>
      </c>
      <c r="C37" s="369">
        <v>81.56350544119267</v>
      </c>
      <c r="D37" s="370">
        <v>22.70607001044538</v>
      </c>
      <c r="E37" s="370">
        <v>16.099922026261353</v>
      </c>
      <c r="F37" s="370">
        <v>78.47285908297695</v>
      </c>
      <c r="G37" s="370">
        <v>21.845679910638165</v>
      </c>
      <c r="H37" s="370">
        <v>15.489855488428471</v>
      </c>
      <c r="I37" s="371">
        <v>3.9</v>
      </c>
      <c r="J37" s="371">
        <v>14</v>
      </c>
      <c r="K37" s="371">
        <v>13.75873878677522</v>
      </c>
      <c r="L37" s="372">
        <v>2481698</v>
      </c>
      <c r="M37" s="373">
        <v>0.18</v>
      </c>
      <c r="N37" s="372">
        <v>3081854</v>
      </c>
      <c r="O37" s="371">
        <f t="shared" si="4"/>
        <v>124.2</v>
      </c>
      <c r="P37" s="372">
        <v>34898</v>
      </c>
      <c r="Q37" s="371">
        <f t="shared" si="5"/>
        <v>1.4</v>
      </c>
      <c r="R37" s="372">
        <v>2810980</v>
      </c>
      <c r="S37" s="371">
        <f t="shared" si="6"/>
        <v>113.3</v>
      </c>
      <c r="T37" s="372">
        <v>774823</v>
      </c>
      <c r="U37" s="374">
        <f t="shared" si="7"/>
        <v>31.2</v>
      </c>
      <c r="W37" s="405">
        <f t="shared" si="8"/>
        <v>14</v>
      </c>
    </row>
    <row r="38" spans="2:23" ht="21.75" customHeight="1" thickBot="1">
      <c r="B38" s="413" t="s">
        <v>36</v>
      </c>
      <c r="C38" s="414">
        <v>86.17324574476118</v>
      </c>
      <c r="D38" s="415">
        <v>28.14033247095946</v>
      </c>
      <c r="E38" s="415">
        <v>13.538474989170652</v>
      </c>
      <c r="F38" s="415">
        <v>83.08648115521761</v>
      </c>
      <c r="G38" s="415">
        <v>27.132333050041495</v>
      </c>
      <c r="H38" s="415">
        <v>13.05352069933489</v>
      </c>
      <c r="I38" s="416">
        <v>3.1</v>
      </c>
      <c r="J38" s="416">
        <v>17.8</v>
      </c>
      <c r="K38" s="416">
        <v>15.251280383373956</v>
      </c>
      <c r="L38" s="417">
        <v>1300862</v>
      </c>
      <c r="M38" s="418">
        <v>0.14</v>
      </c>
      <c r="N38" s="417">
        <v>2358672</v>
      </c>
      <c r="O38" s="416">
        <f t="shared" si="4"/>
        <v>181.3</v>
      </c>
      <c r="P38" s="417">
        <v>0</v>
      </c>
      <c r="Q38" s="416">
        <f t="shared" si="5"/>
        <v>0</v>
      </c>
      <c r="R38" s="417">
        <v>1885970</v>
      </c>
      <c r="S38" s="416">
        <f t="shared" si="6"/>
        <v>145</v>
      </c>
      <c r="T38" s="417">
        <v>951434</v>
      </c>
      <c r="U38" s="419">
        <f t="shared" si="7"/>
        <v>73.1</v>
      </c>
      <c r="W38" s="405">
        <f t="shared" si="8"/>
        <v>17.8</v>
      </c>
    </row>
    <row r="39" spans="2:23" ht="21.75" customHeight="1">
      <c r="B39" s="420" t="s">
        <v>37</v>
      </c>
      <c r="C39" s="369">
        <v>79.52787897734332</v>
      </c>
      <c r="D39" s="370">
        <v>24.678816626387235</v>
      </c>
      <c r="E39" s="370">
        <v>14.822630226807265</v>
      </c>
      <c r="F39" s="370">
        <v>76.52467639900095</v>
      </c>
      <c r="G39" s="370">
        <v>23.74687317868232</v>
      </c>
      <c r="H39" s="370">
        <v>14.262884865967893</v>
      </c>
      <c r="I39" s="371">
        <v>3.2</v>
      </c>
      <c r="J39" s="371">
        <v>18.7</v>
      </c>
      <c r="K39" s="371">
        <v>14.83778904233342</v>
      </c>
      <c r="L39" s="372">
        <v>2000339</v>
      </c>
      <c r="M39" s="373">
        <v>0.23</v>
      </c>
      <c r="N39" s="372">
        <v>2898444</v>
      </c>
      <c r="O39" s="371">
        <f t="shared" si="4"/>
        <v>144.9</v>
      </c>
      <c r="P39" s="372">
        <v>119868</v>
      </c>
      <c r="Q39" s="371">
        <f t="shared" si="5"/>
        <v>6</v>
      </c>
      <c r="R39" s="372">
        <v>2758237</v>
      </c>
      <c r="S39" s="371">
        <f t="shared" si="6"/>
        <v>137.9</v>
      </c>
      <c r="T39" s="372">
        <v>1212441</v>
      </c>
      <c r="U39" s="421">
        <f t="shared" si="7"/>
        <v>60.6</v>
      </c>
      <c r="W39" s="405">
        <f t="shared" si="8"/>
        <v>18.7</v>
      </c>
    </row>
    <row r="40" spans="2:23" ht="21.75" customHeight="1">
      <c r="B40" s="422" t="s">
        <v>38</v>
      </c>
      <c r="C40" s="376">
        <v>88.93637024998974</v>
      </c>
      <c r="D40" s="377">
        <v>18.12154218026718</v>
      </c>
      <c r="E40" s="377">
        <v>9.343813619482889</v>
      </c>
      <c r="F40" s="377">
        <v>85.82439443489437</v>
      </c>
      <c r="G40" s="377">
        <v>17.487450628760122</v>
      </c>
      <c r="H40" s="377">
        <v>9.0168638921345</v>
      </c>
      <c r="I40" s="378">
        <v>3.7</v>
      </c>
      <c r="J40" s="378">
        <v>13.5</v>
      </c>
      <c r="K40" s="378">
        <v>12.046279751132515</v>
      </c>
      <c r="L40" s="379">
        <v>1410050</v>
      </c>
      <c r="M40" s="380">
        <v>0.09</v>
      </c>
      <c r="N40" s="379">
        <v>1763304</v>
      </c>
      <c r="O40" s="378">
        <f t="shared" si="4"/>
        <v>125.1</v>
      </c>
      <c r="P40" s="379">
        <v>113455</v>
      </c>
      <c r="Q40" s="378">
        <f t="shared" si="5"/>
        <v>8</v>
      </c>
      <c r="R40" s="379">
        <v>2595847</v>
      </c>
      <c r="S40" s="378">
        <f t="shared" si="6"/>
        <v>184.1</v>
      </c>
      <c r="T40" s="379">
        <v>349121</v>
      </c>
      <c r="U40" s="423">
        <f t="shared" si="7"/>
        <v>24.8</v>
      </c>
      <c r="W40" s="405">
        <f t="shared" si="8"/>
        <v>13.5</v>
      </c>
    </row>
    <row r="41" spans="2:23" ht="21.75" customHeight="1">
      <c r="B41" s="422" t="s">
        <v>225</v>
      </c>
      <c r="C41" s="376">
        <v>86.14993547527914</v>
      </c>
      <c r="D41" s="377">
        <v>22.460028445955082</v>
      </c>
      <c r="E41" s="377">
        <v>16.59595824108584</v>
      </c>
      <c r="F41" s="377">
        <v>83.85222182941618</v>
      </c>
      <c r="G41" s="377">
        <v>21.860994754727887</v>
      </c>
      <c r="H41" s="377">
        <v>16.153325759629634</v>
      </c>
      <c r="I41" s="378">
        <v>5.9</v>
      </c>
      <c r="J41" s="378">
        <v>15.4</v>
      </c>
      <c r="K41" s="378">
        <v>15.228755338185609</v>
      </c>
      <c r="L41" s="379">
        <v>7615724</v>
      </c>
      <c r="M41" s="380">
        <v>0.27</v>
      </c>
      <c r="N41" s="379">
        <v>10456033</v>
      </c>
      <c r="O41" s="378">
        <f t="shared" si="4"/>
        <v>137.3</v>
      </c>
      <c r="P41" s="379">
        <v>1594988</v>
      </c>
      <c r="Q41" s="378">
        <f t="shared" si="5"/>
        <v>20.9</v>
      </c>
      <c r="R41" s="379">
        <v>8432359</v>
      </c>
      <c r="S41" s="378">
        <f t="shared" si="6"/>
        <v>110.7</v>
      </c>
      <c r="T41" s="379">
        <v>3307543</v>
      </c>
      <c r="U41" s="423">
        <f t="shared" si="7"/>
        <v>43.4</v>
      </c>
      <c r="W41" s="405">
        <f t="shared" si="8"/>
        <v>15.4</v>
      </c>
    </row>
    <row r="42" spans="2:23" ht="21.75" customHeight="1">
      <c r="B42" s="422" t="s">
        <v>39</v>
      </c>
      <c r="C42" s="376">
        <v>98.4338737530448</v>
      </c>
      <c r="D42" s="377">
        <v>27.369989606570112</v>
      </c>
      <c r="E42" s="377">
        <v>13.939569183190557</v>
      </c>
      <c r="F42" s="377">
        <v>93.93776667663076</v>
      </c>
      <c r="G42" s="377">
        <v>26.11982643347166</v>
      </c>
      <c r="H42" s="377">
        <v>13.302859550041859</v>
      </c>
      <c r="I42" s="378">
        <v>9.1</v>
      </c>
      <c r="J42" s="378">
        <v>13.5</v>
      </c>
      <c r="K42" s="378">
        <v>11.168330876226783</v>
      </c>
      <c r="L42" s="379">
        <v>5385830</v>
      </c>
      <c r="M42" s="380">
        <v>0.9</v>
      </c>
      <c r="N42" s="379">
        <v>6772152</v>
      </c>
      <c r="O42" s="378">
        <f t="shared" si="4"/>
        <v>125.7</v>
      </c>
      <c r="P42" s="379">
        <v>806399</v>
      </c>
      <c r="Q42" s="378">
        <f t="shared" si="5"/>
        <v>15</v>
      </c>
      <c r="R42" s="379">
        <v>4058506</v>
      </c>
      <c r="S42" s="378">
        <f t="shared" si="6"/>
        <v>75.4</v>
      </c>
      <c r="T42" s="379">
        <v>2010069</v>
      </c>
      <c r="U42" s="423">
        <f t="shared" si="7"/>
        <v>37.3</v>
      </c>
      <c r="W42" s="405">
        <f t="shared" si="8"/>
        <v>13.5</v>
      </c>
    </row>
    <row r="43" spans="2:23" ht="21.75" customHeight="1">
      <c r="B43" s="422" t="s">
        <v>40</v>
      </c>
      <c r="C43" s="376">
        <v>85.97049050404848</v>
      </c>
      <c r="D43" s="377">
        <v>27.613704666679002</v>
      </c>
      <c r="E43" s="377">
        <v>13.603943892976552</v>
      </c>
      <c r="F43" s="377">
        <v>80.81249820529194</v>
      </c>
      <c r="G43" s="377">
        <v>25.956958553265114</v>
      </c>
      <c r="H43" s="377">
        <v>12.787744783011204</v>
      </c>
      <c r="I43" s="378">
        <v>8.7</v>
      </c>
      <c r="J43" s="378">
        <v>23.2</v>
      </c>
      <c r="K43" s="378">
        <v>17.856609796286307</v>
      </c>
      <c r="L43" s="379">
        <v>2449520</v>
      </c>
      <c r="M43" s="380">
        <v>0.54</v>
      </c>
      <c r="N43" s="379">
        <v>4515709</v>
      </c>
      <c r="O43" s="378">
        <f t="shared" si="4"/>
        <v>184.4</v>
      </c>
      <c r="P43" s="379">
        <v>5971</v>
      </c>
      <c r="Q43" s="378">
        <f t="shared" si="5"/>
        <v>0.2</v>
      </c>
      <c r="R43" s="379">
        <v>1422140</v>
      </c>
      <c r="S43" s="378">
        <f t="shared" si="6"/>
        <v>58.1</v>
      </c>
      <c r="T43" s="379">
        <v>715683</v>
      </c>
      <c r="U43" s="423">
        <f t="shared" si="7"/>
        <v>29.2</v>
      </c>
      <c r="W43" s="405">
        <f t="shared" si="8"/>
        <v>23.2</v>
      </c>
    </row>
    <row r="44" spans="2:23" ht="21.75" customHeight="1">
      <c r="B44" s="422" t="s">
        <v>41</v>
      </c>
      <c r="C44" s="376">
        <v>90.04412442453956</v>
      </c>
      <c r="D44" s="377">
        <v>25.90665769019728</v>
      </c>
      <c r="E44" s="377">
        <v>11.67337585481691</v>
      </c>
      <c r="F44" s="377">
        <v>86.37538069698945</v>
      </c>
      <c r="G44" s="377">
        <v>24.851120879660023</v>
      </c>
      <c r="H44" s="377">
        <v>11.197757654069292</v>
      </c>
      <c r="I44" s="378">
        <v>9.1</v>
      </c>
      <c r="J44" s="378">
        <v>17.2</v>
      </c>
      <c r="K44" s="378">
        <v>19.246648632565655</v>
      </c>
      <c r="L44" s="379">
        <v>1867699</v>
      </c>
      <c r="M44" s="380">
        <v>0.3</v>
      </c>
      <c r="N44" s="379">
        <v>2371602</v>
      </c>
      <c r="O44" s="378">
        <f t="shared" si="4"/>
        <v>127</v>
      </c>
      <c r="P44" s="379">
        <v>23075</v>
      </c>
      <c r="Q44" s="378">
        <f t="shared" si="5"/>
        <v>1.2</v>
      </c>
      <c r="R44" s="379">
        <v>2564537</v>
      </c>
      <c r="S44" s="378">
        <f t="shared" si="6"/>
        <v>137.3</v>
      </c>
      <c r="T44" s="379">
        <v>2132633</v>
      </c>
      <c r="U44" s="423">
        <f t="shared" si="7"/>
        <v>114.2</v>
      </c>
      <c r="W44" s="405">
        <f t="shared" si="8"/>
        <v>17.2</v>
      </c>
    </row>
    <row r="45" spans="2:23" ht="21.75" customHeight="1">
      <c r="B45" s="422" t="s">
        <v>42</v>
      </c>
      <c r="C45" s="376">
        <v>86.48543562038674</v>
      </c>
      <c r="D45" s="377">
        <v>20.692887957459412</v>
      </c>
      <c r="E45" s="377">
        <v>16.93420375040792</v>
      </c>
      <c r="F45" s="377">
        <v>81.8260365579423</v>
      </c>
      <c r="G45" s="377">
        <v>19.57805952355457</v>
      </c>
      <c r="H45" s="377">
        <v>16.021874263808282</v>
      </c>
      <c r="I45" s="378">
        <v>12.5</v>
      </c>
      <c r="J45" s="378">
        <v>22.8</v>
      </c>
      <c r="K45" s="378">
        <v>18.93239377522948</v>
      </c>
      <c r="L45" s="379">
        <v>4502314</v>
      </c>
      <c r="M45" s="380">
        <v>0.55</v>
      </c>
      <c r="N45" s="379">
        <v>8405524</v>
      </c>
      <c r="O45" s="378">
        <f t="shared" si="4"/>
        <v>186.7</v>
      </c>
      <c r="P45" s="379">
        <v>1699366</v>
      </c>
      <c r="Q45" s="378">
        <f>ROUND(P45/L45*100,1)</f>
        <v>37.7</v>
      </c>
      <c r="R45" s="379">
        <v>1431044</v>
      </c>
      <c r="S45" s="378">
        <f t="shared" si="6"/>
        <v>31.8</v>
      </c>
      <c r="T45" s="379">
        <v>873018</v>
      </c>
      <c r="U45" s="423">
        <f t="shared" si="7"/>
        <v>19.4</v>
      </c>
      <c r="W45" s="405">
        <f t="shared" si="8"/>
        <v>22.8</v>
      </c>
    </row>
    <row r="46" spans="2:23" ht="21.75" customHeight="1">
      <c r="B46" s="422" t="s">
        <v>43</v>
      </c>
      <c r="C46" s="376">
        <v>90.64954842095244</v>
      </c>
      <c r="D46" s="377">
        <v>24.653772247760113</v>
      </c>
      <c r="E46" s="377">
        <v>19.787008002634103</v>
      </c>
      <c r="F46" s="377">
        <v>85.14749907579005</v>
      </c>
      <c r="G46" s="377">
        <v>23.157391142565125</v>
      </c>
      <c r="H46" s="377">
        <v>18.586019180074757</v>
      </c>
      <c r="I46" s="378">
        <v>9.1</v>
      </c>
      <c r="J46" s="378">
        <v>18.8</v>
      </c>
      <c r="K46" s="378">
        <v>19.164679764050028</v>
      </c>
      <c r="L46" s="379">
        <v>4208880</v>
      </c>
      <c r="M46" s="380">
        <v>0.56</v>
      </c>
      <c r="N46" s="379">
        <v>6882290</v>
      </c>
      <c r="O46" s="378">
        <f t="shared" si="4"/>
        <v>163.5</v>
      </c>
      <c r="P46" s="379">
        <v>594506</v>
      </c>
      <c r="Q46" s="378">
        <f t="shared" si="5"/>
        <v>14.1</v>
      </c>
      <c r="R46" s="379">
        <v>2365154</v>
      </c>
      <c r="S46" s="378">
        <f t="shared" si="6"/>
        <v>56.2</v>
      </c>
      <c r="T46" s="379">
        <v>1084528</v>
      </c>
      <c r="U46" s="423">
        <f t="shared" si="7"/>
        <v>25.8</v>
      </c>
      <c r="W46" s="405">
        <f t="shared" si="8"/>
        <v>18.8</v>
      </c>
    </row>
    <row r="47" spans="2:23" ht="21.75" customHeight="1">
      <c r="B47" s="422" t="s">
        <v>44</v>
      </c>
      <c r="C47" s="376">
        <v>101.23658612172919</v>
      </c>
      <c r="D47" s="377">
        <v>22.935640742400164</v>
      </c>
      <c r="E47" s="377">
        <v>15.132662118046165</v>
      </c>
      <c r="F47" s="377">
        <v>96.66345919552856</v>
      </c>
      <c r="G47" s="377">
        <v>21.899576605245095</v>
      </c>
      <c r="H47" s="377">
        <v>14.449079361571926</v>
      </c>
      <c r="I47" s="378">
        <v>0.6</v>
      </c>
      <c r="J47" s="378">
        <v>15.8</v>
      </c>
      <c r="K47" s="378">
        <v>10.631446372622161</v>
      </c>
      <c r="L47" s="379">
        <v>2628891</v>
      </c>
      <c r="M47" s="380">
        <v>0.37</v>
      </c>
      <c r="N47" s="379">
        <v>4679801</v>
      </c>
      <c r="O47" s="378">
        <f t="shared" si="4"/>
        <v>178</v>
      </c>
      <c r="P47" s="379">
        <v>31664</v>
      </c>
      <c r="Q47" s="378">
        <f t="shared" si="5"/>
        <v>1.2</v>
      </c>
      <c r="R47" s="379">
        <v>3497281</v>
      </c>
      <c r="S47" s="378">
        <f t="shared" si="6"/>
        <v>133</v>
      </c>
      <c r="T47" s="379">
        <v>1976284</v>
      </c>
      <c r="U47" s="423">
        <f t="shared" si="7"/>
        <v>75.2</v>
      </c>
      <c r="W47" s="405">
        <f t="shared" si="8"/>
        <v>15.8</v>
      </c>
    </row>
    <row r="48" spans="2:23" ht="21.75" customHeight="1">
      <c r="B48" s="422" t="s">
        <v>45</v>
      </c>
      <c r="C48" s="376">
        <v>90.35828206130392</v>
      </c>
      <c r="D48" s="377">
        <v>23.2652487626643</v>
      </c>
      <c r="E48" s="377">
        <v>17.333327477855313</v>
      </c>
      <c r="F48" s="377">
        <v>86.63721944078343</v>
      </c>
      <c r="G48" s="377">
        <v>22.307157865483163</v>
      </c>
      <c r="H48" s="377">
        <v>16.619520226370284</v>
      </c>
      <c r="I48" s="378">
        <v>7.1</v>
      </c>
      <c r="J48" s="378">
        <v>13.2</v>
      </c>
      <c r="K48" s="378">
        <v>13.907340941592125</v>
      </c>
      <c r="L48" s="379">
        <v>3561736</v>
      </c>
      <c r="M48" s="380">
        <v>0.27</v>
      </c>
      <c r="N48" s="379">
        <v>5835577</v>
      </c>
      <c r="O48" s="378">
        <f t="shared" si="4"/>
        <v>163.8</v>
      </c>
      <c r="P48" s="379">
        <v>8151</v>
      </c>
      <c r="Q48" s="378">
        <f t="shared" si="5"/>
        <v>0.2</v>
      </c>
      <c r="R48" s="379">
        <v>2953504</v>
      </c>
      <c r="S48" s="378">
        <f t="shared" si="6"/>
        <v>82.9</v>
      </c>
      <c r="T48" s="379">
        <v>1447535</v>
      </c>
      <c r="U48" s="423">
        <f t="shared" si="7"/>
        <v>40.6</v>
      </c>
      <c r="W48" s="405">
        <f t="shared" si="8"/>
        <v>13.2</v>
      </c>
    </row>
    <row r="49" spans="2:23" ht="21.75" customHeight="1">
      <c r="B49" s="422" t="s">
        <v>46</v>
      </c>
      <c r="C49" s="376">
        <v>84.62482363632016</v>
      </c>
      <c r="D49" s="377">
        <v>27.026637890491106</v>
      </c>
      <c r="E49" s="377">
        <v>18.104678320619204</v>
      </c>
      <c r="F49" s="377">
        <v>81.40467627967963</v>
      </c>
      <c r="G49" s="377">
        <v>25.998219126087406</v>
      </c>
      <c r="H49" s="377">
        <v>17.415758337902133</v>
      </c>
      <c r="I49" s="378">
        <v>5.3</v>
      </c>
      <c r="J49" s="378">
        <v>12</v>
      </c>
      <c r="K49" s="378">
        <v>11.257748596552496</v>
      </c>
      <c r="L49" s="379">
        <v>2073122</v>
      </c>
      <c r="M49" s="380">
        <v>0.16</v>
      </c>
      <c r="N49" s="379">
        <v>3113831</v>
      </c>
      <c r="O49" s="378">
        <f t="shared" si="4"/>
        <v>150.2</v>
      </c>
      <c r="P49" s="379">
        <v>12482</v>
      </c>
      <c r="Q49" s="378">
        <f t="shared" si="5"/>
        <v>0.6</v>
      </c>
      <c r="R49" s="379">
        <v>1927704</v>
      </c>
      <c r="S49" s="378">
        <f t="shared" si="6"/>
        <v>93</v>
      </c>
      <c r="T49" s="379">
        <v>767277</v>
      </c>
      <c r="U49" s="423">
        <f t="shared" si="7"/>
        <v>37</v>
      </c>
      <c r="W49" s="405">
        <f t="shared" si="8"/>
        <v>12</v>
      </c>
    </row>
    <row r="50" spans="2:23" ht="21.75" customHeight="1">
      <c r="B50" s="420" t="s">
        <v>47</v>
      </c>
      <c r="C50" s="369">
        <v>88.21759441106242</v>
      </c>
      <c r="D50" s="370">
        <v>26.165922498068024</v>
      </c>
      <c r="E50" s="370">
        <v>11.131745245877081</v>
      </c>
      <c r="F50" s="370">
        <v>83.86066379662738</v>
      </c>
      <c r="G50" s="370">
        <v>24.873628035179436</v>
      </c>
      <c r="H50" s="370">
        <v>10.581965556489273</v>
      </c>
      <c r="I50" s="371">
        <v>6.1</v>
      </c>
      <c r="J50" s="371">
        <v>20.5</v>
      </c>
      <c r="K50" s="371">
        <v>16.456759785053528</v>
      </c>
      <c r="L50" s="372">
        <v>4605311</v>
      </c>
      <c r="M50" s="373">
        <v>0.42</v>
      </c>
      <c r="N50" s="372">
        <v>6069734</v>
      </c>
      <c r="O50" s="371">
        <f t="shared" si="4"/>
        <v>131.8</v>
      </c>
      <c r="P50" s="372">
        <v>70703</v>
      </c>
      <c r="Q50" s="371">
        <f t="shared" si="5"/>
        <v>1.5</v>
      </c>
      <c r="R50" s="372">
        <v>1895247</v>
      </c>
      <c r="S50" s="371">
        <f t="shared" si="6"/>
        <v>41.2</v>
      </c>
      <c r="T50" s="372">
        <v>1350000</v>
      </c>
      <c r="U50" s="421">
        <f t="shared" si="7"/>
        <v>29.3</v>
      </c>
      <c r="W50" s="405">
        <f t="shared" si="8"/>
        <v>20.5</v>
      </c>
    </row>
    <row r="51" spans="2:23" ht="21.75" customHeight="1">
      <c r="B51" s="422" t="s">
        <v>48</v>
      </c>
      <c r="C51" s="376">
        <v>85.99127240870959</v>
      </c>
      <c r="D51" s="377">
        <v>22.158100809652463</v>
      </c>
      <c r="E51" s="377">
        <v>16.741142343187725</v>
      </c>
      <c r="F51" s="377">
        <v>82.23151578968282</v>
      </c>
      <c r="G51" s="377">
        <v>21.189292419561525</v>
      </c>
      <c r="H51" s="377">
        <v>16.00917712193006</v>
      </c>
      <c r="I51" s="378">
        <v>8.2</v>
      </c>
      <c r="J51" s="378">
        <v>22.2</v>
      </c>
      <c r="K51" s="378">
        <v>20.314819705590498</v>
      </c>
      <c r="L51" s="379">
        <v>2430703</v>
      </c>
      <c r="M51" s="380">
        <v>0.34</v>
      </c>
      <c r="N51" s="379">
        <v>3575379</v>
      </c>
      <c r="O51" s="378">
        <f t="shared" si="4"/>
        <v>147.1</v>
      </c>
      <c r="P51" s="379">
        <v>54504</v>
      </c>
      <c r="Q51" s="378">
        <f t="shared" si="5"/>
        <v>2.2</v>
      </c>
      <c r="R51" s="379">
        <v>1319041</v>
      </c>
      <c r="S51" s="378">
        <f t="shared" si="6"/>
        <v>54.3</v>
      </c>
      <c r="T51" s="379">
        <v>652977</v>
      </c>
      <c r="U51" s="423">
        <f t="shared" si="7"/>
        <v>26.9</v>
      </c>
      <c r="W51" s="405">
        <f t="shared" si="8"/>
        <v>22.2</v>
      </c>
    </row>
    <row r="52" spans="2:23" ht="21.75" customHeight="1">
      <c r="B52" s="420" t="s">
        <v>49</v>
      </c>
      <c r="C52" s="369">
        <v>87.76360789715442</v>
      </c>
      <c r="D52" s="370">
        <v>24.846091443461095</v>
      </c>
      <c r="E52" s="370">
        <v>15.693474524554063</v>
      </c>
      <c r="F52" s="370">
        <v>84.11524063596674</v>
      </c>
      <c r="G52" s="370">
        <v>23.813229773769667</v>
      </c>
      <c r="H52" s="370">
        <v>15.041090694381987</v>
      </c>
      <c r="I52" s="371">
        <v>9.5</v>
      </c>
      <c r="J52" s="371">
        <v>19.4</v>
      </c>
      <c r="K52" s="371">
        <v>18.670600584150566</v>
      </c>
      <c r="L52" s="372">
        <v>2675957</v>
      </c>
      <c r="M52" s="373">
        <v>0.27</v>
      </c>
      <c r="N52" s="372">
        <v>6786507</v>
      </c>
      <c r="O52" s="371">
        <f t="shared" si="4"/>
        <v>253.6</v>
      </c>
      <c r="P52" s="372">
        <v>61443</v>
      </c>
      <c r="Q52" s="371">
        <f t="shared" si="5"/>
        <v>2.3</v>
      </c>
      <c r="R52" s="372">
        <v>1069217</v>
      </c>
      <c r="S52" s="371">
        <f t="shared" si="6"/>
        <v>40</v>
      </c>
      <c r="T52" s="372">
        <v>572732</v>
      </c>
      <c r="U52" s="421">
        <f t="shared" si="7"/>
        <v>21.4</v>
      </c>
      <c r="W52" s="405">
        <f t="shared" si="8"/>
        <v>19.4</v>
      </c>
    </row>
    <row r="53" spans="2:23" ht="21.75" customHeight="1">
      <c r="B53" s="422" t="s">
        <v>50</v>
      </c>
      <c r="C53" s="376">
        <v>87.17434563280506</v>
      </c>
      <c r="D53" s="377">
        <v>24.012403969117194</v>
      </c>
      <c r="E53" s="377">
        <v>13.888708354758487</v>
      </c>
      <c r="F53" s="377">
        <v>83.25583603067761</v>
      </c>
      <c r="G53" s="377">
        <v>22.933040139768988</v>
      </c>
      <c r="H53" s="377">
        <v>13.264407287119747</v>
      </c>
      <c r="I53" s="378">
        <v>8.5</v>
      </c>
      <c r="J53" s="378">
        <v>17</v>
      </c>
      <c r="K53" s="378">
        <v>16.51371155560294</v>
      </c>
      <c r="L53" s="379">
        <v>2179694</v>
      </c>
      <c r="M53" s="380">
        <v>0.34</v>
      </c>
      <c r="N53" s="379">
        <v>2876463</v>
      </c>
      <c r="O53" s="378">
        <f t="shared" si="4"/>
        <v>132</v>
      </c>
      <c r="P53" s="379">
        <v>41218</v>
      </c>
      <c r="Q53" s="378">
        <f t="shared" si="5"/>
        <v>1.9</v>
      </c>
      <c r="R53" s="379">
        <v>1720271</v>
      </c>
      <c r="S53" s="378">
        <f t="shared" si="6"/>
        <v>78.9</v>
      </c>
      <c r="T53" s="379">
        <v>934000</v>
      </c>
      <c r="U53" s="423">
        <f t="shared" si="7"/>
        <v>42.9</v>
      </c>
      <c r="W53" s="405">
        <f t="shared" si="8"/>
        <v>17</v>
      </c>
    </row>
    <row r="54" spans="2:23" ht="21.75" customHeight="1">
      <c r="B54" s="424" t="s">
        <v>51</v>
      </c>
      <c r="C54" s="383">
        <v>93.6467491020716</v>
      </c>
      <c r="D54" s="384">
        <v>23.71495174758659</v>
      </c>
      <c r="E54" s="384">
        <v>20.102294088985502</v>
      </c>
      <c r="F54" s="384">
        <v>89.85286618045458</v>
      </c>
      <c r="G54" s="384">
        <v>22.754194953732757</v>
      </c>
      <c r="H54" s="384">
        <v>19.287895821445026</v>
      </c>
      <c r="I54" s="385">
        <v>7.5</v>
      </c>
      <c r="J54" s="385">
        <v>9.2</v>
      </c>
      <c r="K54" s="385">
        <v>8.982788353392902</v>
      </c>
      <c r="L54" s="386">
        <v>2621193</v>
      </c>
      <c r="M54" s="387">
        <v>0.23</v>
      </c>
      <c r="N54" s="386">
        <v>5133037</v>
      </c>
      <c r="O54" s="385">
        <f t="shared" si="4"/>
        <v>195.8</v>
      </c>
      <c r="P54" s="386">
        <v>343914</v>
      </c>
      <c r="Q54" s="385">
        <f t="shared" si="5"/>
        <v>13.1</v>
      </c>
      <c r="R54" s="386">
        <v>3356378</v>
      </c>
      <c r="S54" s="385">
        <f t="shared" si="6"/>
        <v>128</v>
      </c>
      <c r="T54" s="386">
        <v>1000543</v>
      </c>
      <c r="U54" s="425">
        <f t="shared" si="7"/>
        <v>38.2</v>
      </c>
      <c r="W54" s="405">
        <f t="shared" si="8"/>
        <v>9.2</v>
      </c>
    </row>
    <row r="55" spans="2:23" ht="21.75" customHeight="1">
      <c r="B55" s="422" t="s">
        <v>52</v>
      </c>
      <c r="C55" s="376">
        <v>93.97285073881977</v>
      </c>
      <c r="D55" s="377">
        <v>22.680422410368376</v>
      </c>
      <c r="E55" s="377">
        <v>15.614908523124013</v>
      </c>
      <c r="F55" s="377">
        <v>93.97285073881977</v>
      </c>
      <c r="G55" s="377">
        <v>22.680422410368376</v>
      </c>
      <c r="H55" s="377">
        <v>15.614908523124013</v>
      </c>
      <c r="I55" s="378">
        <v>7.1</v>
      </c>
      <c r="J55" s="378">
        <v>20</v>
      </c>
      <c r="K55" s="378">
        <v>17.42685012869497</v>
      </c>
      <c r="L55" s="379">
        <v>4784928</v>
      </c>
      <c r="M55" s="380">
        <v>0.41</v>
      </c>
      <c r="N55" s="379">
        <v>7285890</v>
      </c>
      <c r="O55" s="378">
        <f t="shared" si="4"/>
        <v>152.3</v>
      </c>
      <c r="P55" s="379">
        <v>503544</v>
      </c>
      <c r="Q55" s="378">
        <f t="shared" si="5"/>
        <v>10.5</v>
      </c>
      <c r="R55" s="379">
        <v>3264039</v>
      </c>
      <c r="S55" s="378">
        <f t="shared" si="6"/>
        <v>68.2</v>
      </c>
      <c r="T55" s="379">
        <v>717453</v>
      </c>
      <c r="U55" s="423">
        <f t="shared" si="7"/>
        <v>15</v>
      </c>
      <c r="W55" s="405">
        <f t="shared" si="8"/>
        <v>20</v>
      </c>
    </row>
    <row r="56" spans="2:23" ht="21.75" customHeight="1">
      <c r="B56" s="422" t="s">
        <v>53</v>
      </c>
      <c r="C56" s="376">
        <v>91.42531879193024</v>
      </c>
      <c r="D56" s="377">
        <v>27.412831916214124</v>
      </c>
      <c r="E56" s="377">
        <v>13.985831043870483</v>
      </c>
      <c r="F56" s="377">
        <v>87.3540921346024</v>
      </c>
      <c r="G56" s="377">
        <v>26.192121356766897</v>
      </c>
      <c r="H56" s="377">
        <v>13.363033235527325</v>
      </c>
      <c r="I56" s="378">
        <v>7.7</v>
      </c>
      <c r="J56" s="378">
        <v>17.9</v>
      </c>
      <c r="K56" s="378">
        <v>16.4602656784195</v>
      </c>
      <c r="L56" s="379">
        <v>3306623</v>
      </c>
      <c r="M56" s="380">
        <v>0.34</v>
      </c>
      <c r="N56" s="379">
        <v>4516896</v>
      </c>
      <c r="O56" s="378">
        <f t="shared" si="4"/>
        <v>136.6</v>
      </c>
      <c r="P56" s="379">
        <v>203294</v>
      </c>
      <c r="Q56" s="378">
        <f t="shared" si="5"/>
        <v>6.1</v>
      </c>
      <c r="R56" s="379">
        <v>3773682</v>
      </c>
      <c r="S56" s="378">
        <f t="shared" si="6"/>
        <v>114.1</v>
      </c>
      <c r="T56" s="379">
        <v>1020063</v>
      </c>
      <c r="U56" s="423">
        <f t="shared" si="7"/>
        <v>30.8</v>
      </c>
      <c r="W56" s="405">
        <f t="shared" si="8"/>
        <v>17.9</v>
      </c>
    </row>
    <row r="57" spans="2:23" ht="21.75" customHeight="1">
      <c r="B57" s="422" t="s">
        <v>54</v>
      </c>
      <c r="C57" s="376">
        <v>66.16580027903143</v>
      </c>
      <c r="D57" s="377">
        <v>21.100138522722194</v>
      </c>
      <c r="E57" s="377">
        <v>5.906132237067489</v>
      </c>
      <c r="F57" s="377">
        <v>66.16580027903143</v>
      </c>
      <c r="G57" s="377">
        <v>21.100138522722194</v>
      </c>
      <c r="H57" s="377">
        <v>5.906132237067489</v>
      </c>
      <c r="I57" s="378">
        <v>5.7</v>
      </c>
      <c r="J57" s="378">
        <v>13.9</v>
      </c>
      <c r="K57" s="378">
        <v>15.803490414748406</v>
      </c>
      <c r="L57" s="379">
        <v>3063134</v>
      </c>
      <c r="M57" s="380">
        <v>1.38</v>
      </c>
      <c r="N57" s="379">
        <v>2305758</v>
      </c>
      <c r="O57" s="378">
        <f t="shared" si="4"/>
        <v>75.3</v>
      </c>
      <c r="P57" s="379">
        <v>193448</v>
      </c>
      <c r="Q57" s="378">
        <f t="shared" si="5"/>
        <v>6.3</v>
      </c>
      <c r="R57" s="379">
        <v>4476951</v>
      </c>
      <c r="S57" s="378">
        <f t="shared" si="6"/>
        <v>146.2</v>
      </c>
      <c r="T57" s="379">
        <v>2004115</v>
      </c>
      <c r="U57" s="423">
        <f t="shared" si="7"/>
        <v>65.4</v>
      </c>
      <c r="W57" s="405">
        <f t="shared" si="8"/>
        <v>13.9</v>
      </c>
    </row>
    <row r="58" spans="2:23" ht="21.75" customHeight="1">
      <c r="B58" s="420" t="s">
        <v>55</v>
      </c>
      <c r="C58" s="369">
        <v>87.61057187122435</v>
      </c>
      <c r="D58" s="370">
        <v>17.01834960673167</v>
      </c>
      <c r="E58" s="370">
        <v>9.305419087561509</v>
      </c>
      <c r="F58" s="370">
        <v>87.61057187122435</v>
      </c>
      <c r="G58" s="370">
        <v>17.01834960673167</v>
      </c>
      <c r="H58" s="370">
        <v>9.305419087561509</v>
      </c>
      <c r="I58" s="371">
        <v>5.4</v>
      </c>
      <c r="J58" s="371">
        <v>11</v>
      </c>
      <c r="K58" s="371">
        <v>12.403230377943004</v>
      </c>
      <c r="L58" s="372">
        <v>2951942</v>
      </c>
      <c r="M58" s="373">
        <v>0.81</v>
      </c>
      <c r="N58" s="372">
        <v>1312095</v>
      </c>
      <c r="O58" s="371">
        <f t="shared" si="4"/>
        <v>44.4</v>
      </c>
      <c r="P58" s="372">
        <v>1368595</v>
      </c>
      <c r="Q58" s="371">
        <f t="shared" si="5"/>
        <v>46.4</v>
      </c>
      <c r="R58" s="372">
        <v>10973303</v>
      </c>
      <c r="S58" s="371">
        <f t="shared" si="6"/>
        <v>371.7</v>
      </c>
      <c r="T58" s="372">
        <v>3662051</v>
      </c>
      <c r="U58" s="421">
        <f t="shared" si="7"/>
        <v>124.1</v>
      </c>
      <c r="W58" s="405">
        <f t="shared" si="8"/>
        <v>11</v>
      </c>
    </row>
    <row r="59" spans="2:23" ht="21.75" customHeight="1">
      <c r="B59" s="422" t="s">
        <v>56</v>
      </c>
      <c r="C59" s="376">
        <v>97.28509236380751</v>
      </c>
      <c r="D59" s="377">
        <v>8.767031415460643</v>
      </c>
      <c r="E59" s="377">
        <v>9.028160175706947</v>
      </c>
      <c r="F59" s="377">
        <v>97.28509236380751</v>
      </c>
      <c r="G59" s="377">
        <v>8.767031415460643</v>
      </c>
      <c r="H59" s="377">
        <v>9.028160175706947</v>
      </c>
      <c r="I59" s="378">
        <v>6.1</v>
      </c>
      <c r="J59" s="378">
        <v>17.3</v>
      </c>
      <c r="K59" s="378">
        <v>16.98150861831583</v>
      </c>
      <c r="L59" s="379">
        <v>4284251</v>
      </c>
      <c r="M59" s="380">
        <v>0.83</v>
      </c>
      <c r="N59" s="379">
        <v>1069077</v>
      </c>
      <c r="O59" s="378">
        <f t="shared" si="4"/>
        <v>25</v>
      </c>
      <c r="P59" s="379">
        <v>7549343</v>
      </c>
      <c r="Q59" s="378">
        <f t="shared" si="5"/>
        <v>176.2</v>
      </c>
      <c r="R59" s="379">
        <v>15970531</v>
      </c>
      <c r="S59" s="378">
        <f t="shared" si="6"/>
        <v>372.8</v>
      </c>
      <c r="T59" s="379">
        <v>5108517</v>
      </c>
      <c r="U59" s="423">
        <f t="shared" si="7"/>
        <v>119.2</v>
      </c>
      <c r="W59" s="405">
        <f t="shared" si="8"/>
        <v>17.3</v>
      </c>
    </row>
    <row r="60" spans="2:23" ht="21.75" customHeight="1">
      <c r="B60" s="422" t="s">
        <v>57</v>
      </c>
      <c r="C60" s="376">
        <v>95.43696630266138</v>
      </c>
      <c r="D60" s="377">
        <v>29.107055944391508</v>
      </c>
      <c r="E60" s="377">
        <v>15.131811960304459</v>
      </c>
      <c r="F60" s="377">
        <v>91.2973243849244</v>
      </c>
      <c r="G60" s="377">
        <v>27.844518024785003</v>
      </c>
      <c r="H60" s="377">
        <v>14.475459547723176</v>
      </c>
      <c r="I60" s="378">
        <v>5.4</v>
      </c>
      <c r="J60" s="378">
        <v>10.4</v>
      </c>
      <c r="K60" s="378">
        <v>9.198688838051012</v>
      </c>
      <c r="L60" s="379">
        <v>1869591</v>
      </c>
      <c r="M60" s="380">
        <v>0.29</v>
      </c>
      <c r="N60" s="379">
        <v>2132604</v>
      </c>
      <c r="O60" s="378">
        <f t="shared" si="4"/>
        <v>114.1</v>
      </c>
      <c r="P60" s="379">
        <v>0</v>
      </c>
      <c r="Q60" s="378">
        <f t="shared" si="5"/>
        <v>0</v>
      </c>
      <c r="R60" s="379">
        <v>3357970</v>
      </c>
      <c r="S60" s="378">
        <f t="shared" si="6"/>
        <v>179.6</v>
      </c>
      <c r="T60" s="379">
        <v>1044255</v>
      </c>
      <c r="U60" s="423">
        <f t="shared" si="7"/>
        <v>55.9</v>
      </c>
      <c r="W60" s="405">
        <f t="shared" si="8"/>
        <v>10.4</v>
      </c>
    </row>
    <row r="61" spans="2:23" ht="21.75" customHeight="1">
      <c r="B61" s="422" t="s">
        <v>58</v>
      </c>
      <c r="C61" s="376">
        <v>56.83192954291324</v>
      </c>
      <c r="D61" s="377">
        <v>22.76070104416279</v>
      </c>
      <c r="E61" s="377">
        <v>0.1744318712603966</v>
      </c>
      <c r="F61" s="377">
        <v>56.83192954291324</v>
      </c>
      <c r="G61" s="377">
        <v>22.76070104416279</v>
      </c>
      <c r="H61" s="377">
        <v>0.1744318712603966</v>
      </c>
      <c r="I61" s="378">
        <v>-2.4</v>
      </c>
      <c r="J61" s="378">
        <v>1.8</v>
      </c>
      <c r="K61" s="378">
        <v>1.195294464473039</v>
      </c>
      <c r="L61" s="379">
        <v>5099055</v>
      </c>
      <c r="M61" s="380">
        <v>1.61</v>
      </c>
      <c r="N61" s="379">
        <v>8190</v>
      </c>
      <c r="O61" s="378">
        <f t="shared" si="4"/>
        <v>0.2</v>
      </c>
      <c r="P61" s="379">
        <v>1712319</v>
      </c>
      <c r="Q61" s="378">
        <f t="shared" si="5"/>
        <v>33.6</v>
      </c>
      <c r="R61" s="379">
        <v>95421647</v>
      </c>
      <c r="S61" s="378">
        <f t="shared" si="6"/>
        <v>1871.4</v>
      </c>
      <c r="T61" s="379">
        <v>8521010</v>
      </c>
      <c r="U61" s="423">
        <f t="shared" si="7"/>
        <v>167.1</v>
      </c>
      <c r="W61" s="405">
        <f t="shared" si="8"/>
        <v>1.8</v>
      </c>
    </row>
    <row r="62" spans="2:23" ht="21.75" customHeight="1">
      <c r="B62" s="422" t="s">
        <v>59</v>
      </c>
      <c r="C62" s="376">
        <v>78.95781242463299</v>
      </c>
      <c r="D62" s="377">
        <v>7.943612299222297</v>
      </c>
      <c r="E62" s="377">
        <v>12.833563851207721</v>
      </c>
      <c r="F62" s="377">
        <v>78.95781242463299</v>
      </c>
      <c r="G62" s="377">
        <v>7.943612299222297</v>
      </c>
      <c r="H62" s="377">
        <v>12.833563851207721</v>
      </c>
      <c r="I62" s="378">
        <v>9.8</v>
      </c>
      <c r="J62" s="378">
        <v>29.4</v>
      </c>
      <c r="K62" s="378">
        <v>26.788805624470058</v>
      </c>
      <c r="L62" s="379">
        <v>2505767</v>
      </c>
      <c r="M62" s="380">
        <v>0.72</v>
      </c>
      <c r="N62" s="379">
        <v>2450693</v>
      </c>
      <c r="O62" s="378">
        <f t="shared" si="4"/>
        <v>97.8</v>
      </c>
      <c r="P62" s="379">
        <v>2439114</v>
      </c>
      <c r="Q62" s="378">
        <f t="shared" si="5"/>
        <v>97.3</v>
      </c>
      <c r="R62" s="379">
        <v>55073413</v>
      </c>
      <c r="S62" s="378">
        <f t="shared" si="6"/>
        <v>2197.9</v>
      </c>
      <c r="T62" s="379">
        <v>3366060</v>
      </c>
      <c r="U62" s="423">
        <f t="shared" si="7"/>
        <v>134.3</v>
      </c>
      <c r="W62" s="405">
        <f t="shared" si="8"/>
        <v>29.4</v>
      </c>
    </row>
    <row r="63" spans="2:23" ht="21.75" customHeight="1">
      <c r="B63" s="422" t="s">
        <v>60</v>
      </c>
      <c r="C63" s="376">
        <v>99.77522942867556</v>
      </c>
      <c r="D63" s="377">
        <v>31.363932306459937</v>
      </c>
      <c r="E63" s="377">
        <v>18.21253619309122</v>
      </c>
      <c r="F63" s="377">
        <v>99.77522942867556</v>
      </c>
      <c r="G63" s="377">
        <v>31.363932306459937</v>
      </c>
      <c r="H63" s="377">
        <v>18.21253619309122</v>
      </c>
      <c r="I63" s="378">
        <v>8.5</v>
      </c>
      <c r="J63" s="378">
        <v>19.6</v>
      </c>
      <c r="K63" s="378">
        <v>20.134798241390328</v>
      </c>
      <c r="L63" s="379">
        <v>5215710</v>
      </c>
      <c r="M63" s="380">
        <v>0.42</v>
      </c>
      <c r="N63" s="379">
        <v>3698549</v>
      </c>
      <c r="O63" s="378">
        <f t="shared" si="4"/>
        <v>70.9</v>
      </c>
      <c r="P63" s="379">
        <v>297515</v>
      </c>
      <c r="Q63" s="378">
        <f t="shared" si="5"/>
        <v>5.7</v>
      </c>
      <c r="R63" s="379">
        <v>15555206</v>
      </c>
      <c r="S63" s="378">
        <f t="shared" si="6"/>
        <v>298.2</v>
      </c>
      <c r="T63" s="379">
        <v>1916549</v>
      </c>
      <c r="U63" s="423">
        <f t="shared" si="7"/>
        <v>36.7</v>
      </c>
      <c r="W63" s="405">
        <f t="shared" si="8"/>
        <v>19.6</v>
      </c>
    </row>
    <row r="64" spans="2:23" ht="21.75" customHeight="1">
      <c r="B64" s="422" t="s">
        <v>61</v>
      </c>
      <c r="C64" s="376">
        <v>84.93882025301454</v>
      </c>
      <c r="D64" s="377">
        <v>33.878173791959235</v>
      </c>
      <c r="E64" s="377">
        <v>15.331970491511864</v>
      </c>
      <c r="F64" s="377">
        <v>84.93882025301454</v>
      </c>
      <c r="G64" s="377">
        <v>33.878173791959235</v>
      </c>
      <c r="H64" s="377">
        <v>15.331970491511864</v>
      </c>
      <c r="I64" s="378">
        <v>2.4</v>
      </c>
      <c r="J64" s="378">
        <v>15.9</v>
      </c>
      <c r="K64" s="378">
        <v>13.906176353345531</v>
      </c>
      <c r="L64" s="379">
        <v>1096275</v>
      </c>
      <c r="M64" s="380">
        <v>0.15</v>
      </c>
      <c r="N64" s="379">
        <v>1248735</v>
      </c>
      <c r="O64" s="378">
        <f t="shared" si="4"/>
        <v>113.9</v>
      </c>
      <c r="P64" s="379">
        <v>0</v>
      </c>
      <c r="Q64" s="378">
        <f t="shared" si="5"/>
        <v>0</v>
      </c>
      <c r="R64" s="379">
        <v>4839668</v>
      </c>
      <c r="S64" s="378">
        <f t="shared" si="6"/>
        <v>441.5</v>
      </c>
      <c r="T64" s="379">
        <v>857235</v>
      </c>
      <c r="U64" s="423">
        <f t="shared" si="7"/>
        <v>78.2</v>
      </c>
      <c r="W64" s="405">
        <f t="shared" si="8"/>
        <v>15.9</v>
      </c>
    </row>
    <row r="65" spans="2:23" ht="21.75" customHeight="1">
      <c r="B65" s="422" t="s">
        <v>62</v>
      </c>
      <c r="C65" s="376">
        <v>94.99061373309117</v>
      </c>
      <c r="D65" s="377">
        <v>31.0464840467348</v>
      </c>
      <c r="E65" s="377">
        <v>14.652267613651764</v>
      </c>
      <c r="F65" s="377">
        <v>89.3871089116488</v>
      </c>
      <c r="G65" s="377">
        <v>29.2150491690369</v>
      </c>
      <c r="H65" s="377">
        <v>13.787929033327806</v>
      </c>
      <c r="I65" s="378">
        <v>10.7</v>
      </c>
      <c r="J65" s="378">
        <v>14.3</v>
      </c>
      <c r="K65" s="378">
        <v>14.050642691965937</v>
      </c>
      <c r="L65" s="379">
        <v>3052227</v>
      </c>
      <c r="M65" s="380">
        <v>0.79</v>
      </c>
      <c r="N65" s="379">
        <v>4691377</v>
      </c>
      <c r="O65" s="378">
        <f t="shared" si="4"/>
        <v>153.7</v>
      </c>
      <c r="P65" s="379">
        <v>638314</v>
      </c>
      <c r="Q65" s="378">
        <f t="shared" si="5"/>
        <v>20.9</v>
      </c>
      <c r="R65" s="379">
        <v>17839663</v>
      </c>
      <c r="S65" s="378">
        <f t="shared" si="6"/>
        <v>584.5</v>
      </c>
      <c r="T65" s="379">
        <v>3510005</v>
      </c>
      <c r="U65" s="423">
        <f t="shared" si="7"/>
        <v>115</v>
      </c>
      <c r="W65" s="405">
        <f t="shared" si="8"/>
        <v>14.3</v>
      </c>
    </row>
    <row r="66" spans="2:23" ht="21.75" customHeight="1" thickBot="1">
      <c r="B66" s="422" t="s">
        <v>296</v>
      </c>
      <c r="C66" s="376">
        <v>87.4982462339498</v>
      </c>
      <c r="D66" s="377">
        <v>27.279549442345697</v>
      </c>
      <c r="E66" s="377">
        <v>18.584853696938833</v>
      </c>
      <c r="F66" s="377">
        <v>83.9702336575599</v>
      </c>
      <c r="G66" s="377">
        <v>26.17961204184609</v>
      </c>
      <c r="H66" s="377">
        <v>17.835494705241402</v>
      </c>
      <c r="I66" s="378">
        <v>6.4</v>
      </c>
      <c r="J66" s="378">
        <v>10.2</v>
      </c>
      <c r="K66" s="378">
        <v>10.511729752757784</v>
      </c>
      <c r="L66" s="379">
        <v>2775586</v>
      </c>
      <c r="M66" s="380">
        <v>0.25</v>
      </c>
      <c r="N66" s="379">
        <v>4085052</v>
      </c>
      <c r="O66" s="378">
        <f t="shared" si="4"/>
        <v>147.2</v>
      </c>
      <c r="P66" s="379">
        <v>251894</v>
      </c>
      <c r="Q66" s="378">
        <f t="shared" si="5"/>
        <v>9.1</v>
      </c>
      <c r="R66" s="379">
        <v>7037507</v>
      </c>
      <c r="S66" s="378">
        <f t="shared" si="6"/>
        <v>253.6</v>
      </c>
      <c r="T66" s="379">
        <v>1311579</v>
      </c>
      <c r="U66" s="423">
        <f t="shared" si="7"/>
        <v>47.3</v>
      </c>
      <c r="W66" s="405">
        <f t="shared" si="8"/>
        <v>10.2</v>
      </c>
    </row>
    <row r="67" spans="2:21" ht="18" customHeight="1">
      <c r="B67" s="426" t="s">
        <v>297</v>
      </c>
      <c r="C67" s="397"/>
      <c r="D67" s="398"/>
      <c r="E67" s="398"/>
      <c r="F67" s="398"/>
      <c r="G67" s="398"/>
      <c r="H67" s="398"/>
      <c r="I67" s="399"/>
      <c r="J67" s="399"/>
      <c r="K67" s="399"/>
      <c r="L67" s="400">
        <f>SUM(L21:L66)</f>
        <v>151435915</v>
      </c>
      <c r="M67" s="427"/>
      <c r="N67" s="400">
        <f>SUM(N21:N66)</f>
        <v>221331598</v>
      </c>
      <c r="O67" s="399"/>
      <c r="P67" s="400">
        <f>SUM(P21:P66)</f>
        <v>23955537</v>
      </c>
      <c r="Q67" s="399"/>
      <c r="R67" s="400">
        <f>SUM(R21:R66)</f>
        <v>325701406</v>
      </c>
      <c r="S67" s="399"/>
      <c r="T67" s="400">
        <f>SUM(T21:T66)</f>
        <v>70405267</v>
      </c>
      <c r="U67" s="428"/>
    </row>
    <row r="68" spans="2:23" ht="17.25" customHeight="1" thickBot="1">
      <c r="B68" s="429" t="s">
        <v>295</v>
      </c>
      <c r="C68" s="390">
        <v>88.18996105382811</v>
      </c>
      <c r="D68" s="391">
        <v>24.534112496522408</v>
      </c>
      <c r="E68" s="391">
        <v>14.98193017883822</v>
      </c>
      <c r="F68" s="391">
        <v>84.88660086284466</v>
      </c>
      <c r="G68" s="391">
        <v>23.615130227183894</v>
      </c>
      <c r="H68" s="391">
        <v>14.42074712415175</v>
      </c>
      <c r="I68" s="392">
        <v>6.9</v>
      </c>
      <c r="J68" s="392">
        <f>ROUND(SUM(J21:J66)/46,1)</f>
        <v>15.6</v>
      </c>
      <c r="K68" s="392">
        <f>ROUND(SUM(K21:K66)/46,1)</f>
        <v>14.4</v>
      </c>
      <c r="L68" s="393">
        <f>ROUND(L67/46,1)</f>
        <v>3292085.1</v>
      </c>
      <c r="M68" s="430">
        <f>ROUND(SUM(M21:M66)/46,3)</f>
        <v>0.422</v>
      </c>
      <c r="N68" s="393">
        <f>ROUND(N67/46,0)</f>
        <v>4811556</v>
      </c>
      <c r="O68" s="392">
        <f>ROUND(N67/L67*100,1)</f>
        <v>146.2</v>
      </c>
      <c r="P68" s="393">
        <f>ROUND(P67/46,0)</f>
        <v>520773</v>
      </c>
      <c r="Q68" s="392">
        <f>ROUND(P67/L67*100,1)</f>
        <v>15.8</v>
      </c>
      <c r="R68" s="393">
        <f>ROUND(R67/46,1)</f>
        <v>7080465.3</v>
      </c>
      <c r="S68" s="392">
        <f>ROUND(R67/L67*100,1)</f>
        <v>215.1</v>
      </c>
      <c r="T68" s="393">
        <f>ROUND(T67/46,0)</f>
        <v>1530549</v>
      </c>
      <c r="U68" s="431">
        <f>ROUND(T67/L67*100,1)</f>
        <v>46.5</v>
      </c>
      <c r="W68" s="320">
        <f>ROUND(SUM(W21:W66)/80,1)</f>
        <v>9</v>
      </c>
    </row>
    <row r="69" spans="2:21" ht="18" customHeight="1">
      <c r="B69" s="426" t="s">
        <v>298</v>
      </c>
      <c r="C69" s="397"/>
      <c r="D69" s="398"/>
      <c r="E69" s="398"/>
      <c r="F69" s="398"/>
      <c r="G69" s="398"/>
      <c r="H69" s="398"/>
      <c r="I69" s="399"/>
      <c r="J69" s="399"/>
      <c r="K69" s="399"/>
      <c r="L69" s="400">
        <f>L67+L19</f>
        <v>515661954</v>
      </c>
      <c r="M69" s="427"/>
      <c r="N69" s="400">
        <f>N67+N19</f>
        <v>812928482</v>
      </c>
      <c r="O69" s="399"/>
      <c r="P69" s="400">
        <f>P67+P19</f>
        <v>77382037</v>
      </c>
      <c r="Q69" s="399"/>
      <c r="R69" s="400">
        <f>R67+R19</f>
        <v>583685305</v>
      </c>
      <c r="S69" s="399"/>
      <c r="T69" s="400">
        <f>T67+T19</f>
        <v>144200062</v>
      </c>
      <c r="U69" s="428"/>
    </row>
    <row r="70" spans="2:21" ht="18" customHeight="1" thickBot="1">
      <c r="B70" s="429" t="s">
        <v>295</v>
      </c>
      <c r="C70" s="390">
        <v>92.33615009699959</v>
      </c>
      <c r="D70" s="391">
        <v>24.29224990365246</v>
      </c>
      <c r="E70" s="391">
        <v>16.189261937359582</v>
      </c>
      <c r="F70" s="391">
        <v>87.53610679465154</v>
      </c>
      <c r="G70" s="391">
        <v>23.0294308308787</v>
      </c>
      <c r="H70" s="391">
        <v>15.347672178086022</v>
      </c>
      <c r="I70" s="392">
        <v>7.1</v>
      </c>
      <c r="J70" s="392">
        <v>14.3</v>
      </c>
      <c r="K70" s="392">
        <v>13.5</v>
      </c>
      <c r="L70" s="393">
        <f>ROUND(L69/59,1)</f>
        <v>8740033.1</v>
      </c>
      <c r="M70" s="430">
        <f>ROUND((SUM(M6:M18)+SUM(M21:M66))/59,3)</f>
        <v>0.457</v>
      </c>
      <c r="N70" s="393">
        <f>ROUND(N69/59,0)</f>
        <v>13778449</v>
      </c>
      <c r="O70" s="392">
        <f>ROUND(N69/L69*100,1)</f>
        <v>157.6</v>
      </c>
      <c r="P70" s="393">
        <f>ROUND(P69/59,0)</f>
        <v>1311560</v>
      </c>
      <c r="Q70" s="392">
        <f>ROUND(P69/L69*100,1)</f>
        <v>15</v>
      </c>
      <c r="R70" s="393">
        <f>ROUND(R69/59,0)</f>
        <v>9892971</v>
      </c>
      <c r="S70" s="392">
        <f>ROUND(R69/L69*100,1)</f>
        <v>113.2</v>
      </c>
      <c r="T70" s="393">
        <f>ROUND(T69/59,0)</f>
        <v>2444069</v>
      </c>
      <c r="U70" s="431">
        <f>ROUND(T69/L69*100,1)</f>
        <v>28</v>
      </c>
    </row>
    <row r="71" ht="15.75" customHeight="1">
      <c r="C71" s="432" t="s">
        <v>331</v>
      </c>
    </row>
    <row r="72" spans="3:4" ht="15.75" customHeight="1">
      <c r="C72" s="434" t="s">
        <v>465</v>
      </c>
      <c r="D72" s="434"/>
    </row>
    <row r="73" ht="13.5">
      <c r="C73" s="432" t="s">
        <v>332</v>
      </c>
    </row>
  </sheetData>
  <sheetProtection/>
  <mergeCells count="1">
    <mergeCell ref="J3:K3"/>
  </mergeCells>
  <printOptions horizontalCentered="1" verticalCentered="1"/>
  <pageMargins left="0" right="0.5905511811023623" top="0.5118110236220472" bottom="0.4724409448818898" header="0.5118110236220472" footer="0.35433070866141736"/>
  <pageSetup firstPageNumber="13" useFirstPageNumber="1" horizontalDpi="600" verticalDpi="600" orientation="landscape" paperSize="9" scale="65" r:id="rId2"/>
  <rowBreaks count="1" manualBreakCount="1">
    <brk id="38" max="24" man="1"/>
  </rowBreaks>
  <drawing r:id="rId1"/>
</worksheet>
</file>

<file path=xl/worksheets/sheet11.xml><?xml version="1.0" encoding="utf-8"?>
<worksheet xmlns="http://schemas.openxmlformats.org/spreadsheetml/2006/main" xmlns:r="http://schemas.openxmlformats.org/officeDocument/2006/relationships">
  <dimension ref="A1:O157"/>
  <sheetViews>
    <sheetView zoomScale="70" zoomScaleNormal="70" zoomScalePageLayoutView="0" workbookViewId="0" topLeftCell="A1">
      <selection activeCell="H8" sqref="H8"/>
    </sheetView>
  </sheetViews>
  <sheetFormatPr defaultColWidth="8.796875" defaultRowHeight="15"/>
  <cols>
    <col min="1" max="7" width="10.59765625" style="0" customWidth="1"/>
    <col min="8" max="8" width="16.59765625" style="0" customWidth="1"/>
    <col min="9" max="9" width="15.5" style="0" customWidth="1"/>
    <col min="10" max="10" width="16.59765625" style="0" customWidth="1"/>
    <col min="11" max="15" width="10.59765625" style="0" customWidth="1"/>
  </cols>
  <sheetData>
    <row r="1" spans="1:15" ht="14.25">
      <c r="A1" s="251">
        <v>1</v>
      </c>
      <c r="B1" s="251" t="s">
        <v>354</v>
      </c>
      <c r="C1" s="251"/>
      <c r="D1" s="251"/>
      <c r="E1" s="251"/>
      <c r="F1" s="251"/>
      <c r="G1" s="251"/>
      <c r="H1" s="251"/>
      <c r="I1" s="251"/>
      <c r="J1" s="251"/>
      <c r="K1" s="251"/>
      <c r="L1" s="251"/>
      <c r="M1" s="251"/>
      <c r="N1" s="34"/>
      <c r="O1" s="34"/>
    </row>
    <row r="2" spans="1:15" ht="14.25">
      <c r="A2" s="251">
        <v>2</v>
      </c>
      <c r="B2" s="251"/>
      <c r="C2" s="251"/>
      <c r="D2" s="251"/>
      <c r="E2" s="251"/>
      <c r="F2" s="251"/>
      <c r="G2" s="251"/>
      <c r="H2" s="251" t="s">
        <v>355</v>
      </c>
      <c r="I2" s="251"/>
      <c r="J2" s="251"/>
      <c r="K2" s="251"/>
      <c r="L2" s="251"/>
      <c r="M2" s="251"/>
      <c r="N2" s="34"/>
      <c r="O2" s="34"/>
    </row>
    <row r="3" spans="1:15" ht="14.25">
      <c r="A3" s="251">
        <v>3</v>
      </c>
      <c r="B3" s="251"/>
      <c r="C3" s="251"/>
      <c r="D3" s="251"/>
      <c r="E3" s="251"/>
      <c r="F3" s="251"/>
      <c r="G3" s="251"/>
      <c r="H3" s="251" t="s">
        <v>356</v>
      </c>
      <c r="I3" s="251"/>
      <c r="J3" s="251"/>
      <c r="K3" s="251"/>
      <c r="L3" s="251"/>
      <c r="M3" s="251"/>
      <c r="N3" s="34"/>
      <c r="O3" s="34"/>
    </row>
    <row r="4" spans="1:15" ht="14.25">
      <c r="A4" s="251">
        <v>4</v>
      </c>
      <c r="B4" s="251"/>
      <c r="C4" s="251"/>
      <c r="D4" s="251"/>
      <c r="E4" s="251"/>
      <c r="F4" s="251"/>
      <c r="G4" s="251"/>
      <c r="H4" s="251"/>
      <c r="I4" s="251"/>
      <c r="J4" s="251"/>
      <c r="K4" s="251"/>
      <c r="L4" s="251"/>
      <c r="M4" s="251"/>
      <c r="N4" s="34"/>
      <c r="O4" s="34"/>
    </row>
    <row r="5" spans="1:15" ht="14.25">
      <c r="A5" s="251">
        <v>5</v>
      </c>
      <c r="B5" s="251"/>
      <c r="C5" s="251"/>
      <c r="D5" s="251"/>
      <c r="E5" s="251"/>
      <c r="F5" s="251"/>
      <c r="G5" s="251"/>
      <c r="H5" s="251" t="s">
        <v>357</v>
      </c>
      <c r="I5" s="251"/>
      <c r="J5" s="251"/>
      <c r="K5" s="251"/>
      <c r="L5" s="251"/>
      <c r="M5" s="251"/>
      <c r="N5" s="34"/>
      <c r="O5" s="34"/>
    </row>
    <row r="6" spans="1:15" ht="14.25">
      <c r="A6" s="251">
        <v>6</v>
      </c>
      <c r="B6" s="251"/>
      <c r="C6" s="251"/>
      <c r="D6" s="251"/>
      <c r="E6" s="251"/>
      <c r="F6" s="251"/>
      <c r="G6" s="251"/>
      <c r="H6" s="251" t="s">
        <v>450</v>
      </c>
      <c r="I6" s="251"/>
      <c r="J6" s="251"/>
      <c r="K6" s="251"/>
      <c r="L6" s="251"/>
      <c r="M6" s="251"/>
      <c r="N6" s="34"/>
      <c r="O6" s="34"/>
    </row>
    <row r="7" spans="1:15" ht="14.25">
      <c r="A7" s="251">
        <v>7</v>
      </c>
      <c r="B7" s="251"/>
      <c r="C7" s="251"/>
      <c r="D7" s="251"/>
      <c r="E7" s="251"/>
      <c r="F7" s="251"/>
      <c r="G7" s="251"/>
      <c r="H7" s="251" t="s">
        <v>309</v>
      </c>
      <c r="I7" s="251"/>
      <c r="J7" s="251"/>
      <c r="K7" s="251"/>
      <c r="L7" s="251"/>
      <c r="M7" s="251"/>
      <c r="N7" s="34"/>
      <c r="O7" s="34"/>
    </row>
    <row r="8" spans="1:15" ht="14.25">
      <c r="A8" s="251">
        <v>8</v>
      </c>
      <c r="B8" s="251"/>
      <c r="C8" s="251"/>
      <c r="D8" s="251"/>
      <c r="E8" s="251"/>
      <c r="F8" s="251"/>
      <c r="G8" s="251"/>
      <c r="H8" s="251" t="s">
        <v>310</v>
      </c>
      <c r="I8" s="251" t="s">
        <v>311</v>
      </c>
      <c r="J8" s="251" t="s">
        <v>312</v>
      </c>
      <c r="K8" s="251" t="s">
        <v>313</v>
      </c>
      <c r="L8" s="251" t="s">
        <v>314</v>
      </c>
      <c r="M8" s="251" t="s">
        <v>315</v>
      </c>
      <c r="N8" s="34"/>
      <c r="O8" s="34"/>
    </row>
    <row r="9" spans="1:15" ht="14.25">
      <c r="A9" s="251">
        <v>9</v>
      </c>
      <c r="B9" s="251"/>
      <c r="C9" s="251"/>
      <c r="D9" s="251"/>
      <c r="E9" s="251"/>
      <c r="F9" s="251"/>
      <c r="G9" s="251"/>
      <c r="H9" s="251">
        <v>0</v>
      </c>
      <c r="I9" s="251">
        <v>0</v>
      </c>
      <c r="J9" s="251">
        <v>0</v>
      </c>
      <c r="K9" s="251">
        <v>0</v>
      </c>
      <c r="L9" s="251">
        <v>0</v>
      </c>
      <c r="M9" s="251">
        <v>0</v>
      </c>
      <c r="N9" s="34"/>
      <c r="O9" s="34"/>
    </row>
    <row r="10" spans="1:15" ht="14.25">
      <c r="A10" s="251">
        <v>10</v>
      </c>
      <c r="B10" s="251" t="s">
        <v>316</v>
      </c>
      <c r="C10" s="251" t="s">
        <v>317</v>
      </c>
      <c r="D10" s="251" t="s">
        <v>318</v>
      </c>
      <c r="E10" s="251" t="s">
        <v>358</v>
      </c>
      <c r="F10" s="251" t="s">
        <v>319</v>
      </c>
      <c r="G10" s="251"/>
      <c r="H10" s="251" t="s">
        <v>359</v>
      </c>
      <c r="I10" s="251" t="s">
        <v>360</v>
      </c>
      <c r="J10" s="251" t="s">
        <v>361</v>
      </c>
      <c r="K10" s="251" t="s">
        <v>362</v>
      </c>
      <c r="L10" s="251" t="s">
        <v>363</v>
      </c>
      <c r="M10" s="251" t="s">
        <v>320</v>
      </c>
      <c r="N10" s="34"/>
      <c r="O10" s="34"/>
    </row>
    <row r="11" spans="1:15" ht="14.25">
      <c r="A11" s="251">
        <v>11</v>
      </c>
      <c r="B11" s="251"/>
      <c r="C11" s="251">
        <v>7000</v>
      </c>
      <c r="D11" s="251" t="s">
        <v>364</v>
      </c>
      <c r="E11" s="251">
        <v>2015</v>
      </c>
      <c r="F11" s="251">
        <v>2000</v>
      </c>
      <c r="G11" s="251" t="s">
        <v>365</v>
      </c>
      <c r="H11" s="251">
        <v>1914039</v>
      </c>
      <c r="I11" s="251">
        <v>2029064</v>
      </c>
      <c r="J11" s="251">
        <v>-115025</v>
      </c>
      <c r="K11" s="251">
        <v>-5.6688699814</v>
      </c>
      <c r="L11" s="251">
        <v>13783.74</v>
      </c>
      <c r="M11" s="251">
        <v>138.9</v>
      </c>
      <c r="N11" s="34"/>
      <c r="O11" s="34"/>
    </row>
    <row r="12" spans="1:15" ht="14.25">
      <c r="A12" s="251">
        <v>12</v>
      </c>
      <c r="B12" s="251"/>
      <c r="C12" s="251">
        <v>7001</v>
      </c>
      <c r="D12" s="251" t="s">
        <v>366</v>
      </c>
      <c r="E12" s="251">
        <v>2015</v>
      </c>
      <c r="F12" s="251">
        <v>2000</v>
      </c>
      <c r="G12" s="251" t="s">
        <v>367</v>
      </c>
      <c r="H12" s="251">
        <v>1579063</v>
      </c>
      <c r="I12" s="251">
        <v>1602602</v>
      </c>
      <c r="J12" s="251">
        <v>-23539</v>
      </c>
      <c r="K12" s="251">
        <v>-1.4687988658</v>
      </c>
      <c r="L12" s="251">
        <v>6031.54</v>
      </c>
      <c r="M12" s="251">
        <v>261.8</v>
      </c>
      <c r="N12" s="34"/>
      <c r="O12" s="34"/>
    </row>
    <row r="13" spans="1:15" ht="14.25">
      <c r="A13" s="251">
        <v>13</v>
      </c>
      <c r="B13" s="251"/>
      <c r="C13" s="251">
        <v>7002</v>
      </c>
      <c r="D13" s="251" t="s">
        <v>366</v>
      </c>
      <c r="E13" s="251">
        <v>2015</v>
      </c>
      <c r="F13" s="251">
        <v>2000</v>
      </c>
      <c r="G13" s="251" t="s">
        <v>368</v>
      </c>
      <c r="H13" s="251">
        <v>334976</v>
      </c>
      <c r="I13" s="251">
        <v>426462</v>
      </c>
      <c r="J13" s="251">
        <v>-91486</v>
      </c>
      <c r="K13" s="251">
        <v>-21.4523216605</v>
      </c>
      <c r="L13" s="251">
        <v>7752.2</v>
      </c>
      <c r="M13" s="251">
        <v>43.2</v>
      </c>
      <c r="N13" s="34"/>
      <c r="O13" s="34"/>
    </row>
    <row r="14" spans="1:15" ht="14.25">
      <c r="A14" s="251">
        <v>14</v>
      </c>
      <c r="B14" s="251"/>
      <c r="C14" s="251">
        <v>7201</v>
      </c>
      <c r="D14" s="251">
        <v>2</v>
      </c>
      <c r="E14" s="251">
        <v>2015</v>
      </c>
      <c r="F14" s="251"/>
      <c r="G14" s="251" t="s">
        <v>0</v>
      </c>
      <c r="H14" s="251">
        <v>294247</v>
      </c>
      <c r="I14" s="251">
        <v>292590</v>
      </c>
      <c r="J14" s="251">
        <v>1657</v>
      </c>
      <c r="K14" s="251">
        <v>0.5663214737</v>
      </c>
      <c r="L14" s="251">
        <v>767.72</v>
      </c>
      <c r="M14" s="251">
        <v>383.3</v>
      </c>
      <c r="N14" s="34"/>
      <c r="O14" s="34"/>
    </row>
    <row r="15" spans="1:15" ht="14.25">
      <c r="A15" s="251">
        <v>15</v>
      </c>
      <c r="B15" s="251"/>
      <c r="C15" s="251">
        <v>7201</v>
      </c>
      <c r="D15" s="251">
        <v>9</v>
      </c>
      <c r="E15" s="251"/>
      <c r="F15" s="251">
        <v>2000</v>
      </c>
      <c r="G15" s="251" t="s">
        <v>369</v>
      </c>
      <c r="H15" s="251">
        <v>288493</v>
      </c>
      <c r="I15" s="251">
        <v>286559</v>
      </c>
      <c r="J15" s="251">
        <v>1934</v>
      </c>
      <c r="K15" s="251">
        <v>0.6749046444</v>
      </c>
      <c r="L15" s="251">
        <v>746.43</v>
      </c>
      <c r="M15" s="251">
        <v>386.5</v>
      </c>
      <c r="N15" s="34"/>
      <c r="O15" s="34"/>
    </row>
    <row r="16" spans="1:15" ht="14.25">
      <c r="A16" s="251">
        <v>16</v>
      </c>
      <c r="B16" s="251"/>
      <c r="C16" s="251">
        <v>7201</v>
      </c>
      <c r="D16" s="251">
        <v>9</v>
      </c>
      <c r="E16" s="251"/>
      <c r="F16" s="251">
        <v>2000</v>
      </c>
      <c r="G16" s="251" t="s">
        <v>370</v>
      </c>
      <c r="H16" s="251">
        <v>5754</v>
      </c>
      <c r="I16" s="251">
        <v>6031</v>
      </c>
      <c r="J16" s="251">
        <v>-277</v>
      </c>
      <c r="K16" s="251">
        <v>-4.5929364948</v>
      </c>
      <c r="L16" s="251">
        <v>21.31</v>
      </c>
      <c r="M16" s="251">
        <v>270</v>
      </c>
      <c r="N16" s="34"/>
      <c r="O16" s="34"/>
    </row>
    <row r="17" spans="1:15" ht="14.25">
      <c r="A17" s="251">
        <v>17</v>
      </c>
      <c r="B17" s="251"/>
      <c r="C17" s="251">
        <v>7202</v>
      </c>
      <c r="D17" s="251">
        <v>2</v>
      </c>
      <c r="E17" s="251">
        <v>2015</v>
      </c>
      <c r="F17" s="251"/>
      <c r="G17" s="251" t="s">
        <v>1</v>
      </c>
      <c r="H17" s="251">
        <v>124062</v>
      </c>
      <c r="I17" s="251">
        <v>126220</v>
      </c>
      <c r="J17" s="251">
        <v>-2158</v>
      </c>
      <c r="K17" s="251">
        <v>-1.7097131992</v>
      </c>
      <c r="L17" s="251">
        <v>382.97</v>
      </c>
      <c r="M17" s="251">
        <v>323.9</v>
      </c>
      <c r="N17" s="34"/>
      <c r="O17" s="34"/>
    </row>
    <row r="18" spans="1:15" ht="14.25">
      <c r="A18" s="251">
        <v>18</v>
      </c>
      <c r="B18" s="251"/>
      <c r="C18" s="251">
        <v>7202</v>
      </c>
      <c r="D18" s="251">
        <v>9</v>
      </c>
      <c r="E18" s="251"/>
      <c r="F18" s="251">
        <v>2000</v>
      </c>
      <c r="G18" s="251" t="s">
        <v>371</v>
      </c>
      <c r="H18" s="251">
        <v>108469</v>
      </c>
      <c r="I18" s="251">
        <v>109998</v>
      </c>
      <c r="J18" s="251">
        <v>-1529</v>
      </c>
      <c r="K18" s="251">
        <v>-1.3900252732</v>
      </c>
      <c r="L18" s="251">
        <v>315.28</v>
      </c>
      <c r="M18" s="251">
        <v>344</v>
      </c>
      <c r="N18" s="34"/>
      <c r="O18" s="34"/>
    </row>
    <row r="19" spans="1:15" ht="14.25">
      <c r="A19" s="251">
        <v>19</v>
      </c>
      <c r="B19" s="251"/>
      <c r="C19" s="251">
        <v>7202</v>
      </c>
      <c r="D19" s="251">
        <v>9</v>
      </c>
      <c r="E19" s="251"/>
      <c r="F19" s="251">
        <v>2000</v>
      </c>
      <c r="G19" s="251" t="s">
        <v>372</v>
      </c>
      <c r="H19" s="251">
        <v>7434</v>
      </c>
      <c r="I19" s="251">
        <v>7690</v>
      </c>
      <c r="J19" s="251">
        <v>-256</v>
      </c>
      <c r="K19" s="251">
        <v>-3.3289986996</v>
      </c>
      <c r="L19" s="251">
        <v>28.18</v>
      </c>
      <c r="M19" s="251">
        <v>263.8</v>
      </c>
      <c r="N19" s="34"/>
      <c r="O19" s="34"/>
    </row>
    <row r="20" spans="1:15" ht="14.25">
      <c r="A20" s="251">
        <v>20</v>
      </c>
      <c r="B20" s="251"/>
      <c r="C20" s="251">
        <v>7202</v>
      </c>
      <c r="D20" s="251">
        <v>9</v>
      </c>
      <c r="E20" s="251"/>
      <c r="F20" s="251">
        <v>2000</v>
      </c>
      <c r="G20" s="251" t="s">
        <v>373</v>
      </c>
      <c r="H20" s="251">
        <v>8159</v>
      </c>
      <c r="I20" s="251">
        <v>8532</v>
      </c>
      <c r="J20" s="251">
        <v>-373</v>
      </c>
      <c r="K20" s="251">
        <v>-4.3717768401</v>
      </c>
      <c r="L20" s="251">
        <v>39.57</v>
      </c>
      <c r="M20" s="251">
        <v>206.2</v>
      </c>
      <c r="N20" s="34"/>
      <c r="O20" s="34"/>
    </row>
    <row r="21" spans="1:15" ht="14.25">
      <c r="A21" s="251">
        <v>21</v>
      </c>
      <c r="B21" s="251"/>
      <c r="C21" s="251">
        <v>7203</v>
      </c>
      <c r="D21" s="251">
        <v>2</v>
      </c>
      <c r="E21" s="251">
        <v>2015</v>
      </c>
      <c r="F21" s="251">
        <v>2000</v>
      </c>
      <c r="G21" s="251" t="s">
        <v>2</v>
      </c>
      <c r="H21" s="251">
        <v>335444</v>
      </c>
      <c r="I21" s="251">
        <v>338712</v>
      </c>
      <c r="J21" s="251">
        <v>-3268</v>
      </c>
      <c r="K21" s="251">
        <v>-0.9648314793</v>
      </c>
      <c r="L21" s="251">
        <v>757.2</v>
      </c>
      <c r="M21" s="251">
        <v>443</v>
      </c>
      <c r="N21" s="34"/>
      <c r="O21" s="34"/>
    </row>
    <row r="22" spans="1:15" ht="14.25">
      <c r="A22" s="251">
        <v>22</v>
      </c>
      <c r="B22" s="251"/>
      <c r="C22" s="251">
        <v>7204</v>
      </c>
      <c r="D22" s="251">
        <v>2</v>
      </c>
      <c r="E22" s="251">
        <v>2015</v>
      </c>
      <c r="F22" s="251">
        <v>2000</v>
      </c>
      <c r="G22" s="251" t="s">
        <v>3</v>
      </c>
      <c r="H22" s="251">
        <v>350237</v>
      </c>
      <c r="I22" s="251">
        <v>342249</v>
      </c>
      <c r="J22" s="251">
        <v>7988</v>
      </c>
      <c r="K22" s="251">
        <v>2.3339732183</v>
      </c>
      <c r="L22" s="251">
        <v>1232.02</v>
      </c>
      <c r="M22" s="251">
        <v>284.3</v>
      </c>
      <c r="N22" s="34"/>
      <c r="O22" s="34"/>
    </row>
    <row r="23" spans="1:15" ht="14.25">
      <c r="A23" s="251">
        <v>23</v>
      </c>
      <c r="B23" s="251"/>
      <c r="C23" s="251">
        <v>7205</v>
      </c>
      <c r="D23" s="251">
        <v>2</v>
      </c>
      <c r="E23" s="251">
        <v>2015</v>
      </c>
      <c r="F23" s="251"/>
      <c r="G23" s="251" t="s">
        <v>4</v>
      </c>
      <c r="H23" s="251">
        <v>61913</v>
      </c>
      <c r="I23" s="251">
        <v>64704</v>
      </c>
      <c r="J23" s="251">
        <v>-2791</v>
      </c>
      <c r="K23" s="251">
        <v>-4.3134891197</v>
      </c>
      <c r="L23" s="251">
        <v>305.32</v>
      </c>
      <c r="M23" s="251">
        <v>202.8</v>
      </c>
      <c r="N23" s="34"/>
      <c r="O23" s="34"/>
    </row>
    <row r="24" spans="1:15" ht="14.25">
      <c r="A24" s="251">
        <v>24</v>
      </c>
      <c r="B24" s="251"/>
      <c r="C24" s="251">
        <v>7205</v>
      </c>
      <c r="D24" s="251">
        <v>9</v>
      </c>
      <c r="E24" s="251"/>
      <c r="F24" s="251">
        <v>2000</v>
      </c>
      <c r="G24" s="251" t="s">
        <v>374</v>
      </c>
      <c r="H24" s="251">
        <v>46066</v>
      </c>
      <c r="I24" s="251">
        <v>47771</v>
      </c>
      <c r="J24" s="251">
        <v>-1705</v>
      </c>
      <c r="K24" s="251">
        <v>-3.5691109669</v>
      </c>
      <c r="L24" s="251">
        <v>117.67</v>
      </c>
      <c r="M24" s="251">
        <v>391.5</v>
      </c>
      <c r="N24" s="34"/>
      <c r="O24" s="34"/>
    </row>
    <row r="25" spans="1:15" ht="14.25">
      <c r="A25" s="251">
        <v>25</v>
      </c>
      <c r="B25" s="251"/>
      <c r="C25" s="251">
        <v>7205</v>
      </c>
      <c r="D25" s="251">
        <v>9</v>
      </c>
      <c r="E25" s="251"/>
      <c r="F25" s="251">
        <v>2000</v>
      </c>
      <c r="G25" s="251" t="s">
        <v>375</v>
      </c>
      <c r="H25" s="251">
        <v>6314</v>
      </c>
      <c r="I25" s="251">
        <v>6767</v>
      </c>
      <c r="J25" s="251">
        <v>-453</v>
      </c>
      <c r="K25" s="251">
        <v>-6.6942515147</v>
      </c>
      <c r="L25" s="251">
        <v>66.48</v>
      </c>
      <c r="M25" s="251">
        <v>95</v>
      </c>
      <c r="N25" s="34"/>
      <c r="O25" s="34"/>
    </row>
    <row r="26" spans="1:15" ht="14.25">
      <c r="A26" s="251">
        <v>26</v>
      </c>
      <c r="B26" s="251"/>
      <c r="C26" s="251">
        <v>7205</v>
      </c>
      <c r="D26" s="251">
        <v>9</v>
      </c>
      <c r="E26" s="251"/>
      <c r="F26" s="251">
        <v>2000</v>
      </c>
      <c r="G26" s="251" t="s">
        <v>376</v>
      </c>
      <c r="H26" s="251">
        <v>5316</v>
      </c>
      <c r="I26" s="251">
        <v>5715</v>
      </c>
      <c r="J26" s="251">
        <v>-399</v>
      </c>
      <c r="K26" s="251">
        <v>-6.9816272966</v>
      </c>
      <c r="L26" s="251">
        <v>40.38</v>
      </c>
      <c r="M26" s="251">
        <v>131.6</v>
      </c>
      <c r="N26" s="34"/>
      <c r="O26" s="34"/>
    </row>
    <row r="27" spans="1:15" ht="14.25">
      <c r="A27" s="251">
        <v>27</v>
      </c>
      <c r="B27" s="251"/>
      <c r="C27" s="251">
        <v>7205</v>
      </c>
      <c r="D27" s="251">
        <v>9</v>
      </c>
      <c r="E27" s="251"/>
      <c r="F27" s="251">
        <v>2000</v>
      </c>
      <c r="G27" s="251" t="s">
        <v>377</v>
      </c>
      <c r="H27" s="251">
        <v>4217</v>
      </c>
      <c r="I27" s="251">
        <v>4451</v>
      </c>
      <c r="J27" s="251">
        <v>-234</v>
      </c>
      <c r="K27" s="251">
        <v>-5.2572455628</v>
      </c>
      <c r="L27" s="251">
        <v>80.77</v>
      </c>
      <c r="M27" s="251">
        <v>52.2</v>
      </c>
      <c r="N27" s="34"/>
      <c r="O27" s="34"/>
    </row>
    <row r="28" spans="1:15" ht="14.25">
      <c r="A28" s="251">
        <v>28</v>
      </c>
      <c r="B28" s="251"/>
      <c r="C28" s="251">
        <v>7207</v>
      </c>
      <c r="D28" s="251">
        <v>2</v>
      </c>
      <c r="E28" s="251">
        <v>2015</v>
      </c>
      <c r="F28" s="251"/>
      <c r="G28" s="251" t="s">
        <v>5</v>
      </c>
      <c r="H28" s="251">
        <v>77441</v>
      </c>
      <c r="I28" s="251">
        <v>79267</v>
      </c>
      <c r="J28" s="251">
        <v>-1826</v>
      </c>
      <c r="K28" s="251">
        <v>-2.3036067973</v>
      </c>
      <c r="L28" s="251">
        <v>279.43</v>
      </c>
      <c r="M28" s="251">
        <v>277.1</v>
      </c>
      <c r="N28" s="34"/>
      <c r="O28" s="34"/>
    </row>
    <row r="29" spans="1:15" ht="14.25">
      <c r="A29" s="251">
        <v>29</v>
      </c>
      <c r="B29" s="251"/>
      <c r="C29" s="251">
        <v>7207</v>
      </c>
      <c r="D29" s="251">
        <v>9</v>
      </c>
      <c r="E29" s="251"/>
      <c r="F29" s="251">
        <v>2000</v>
      </c>
      <c r="G29" s="251" t="s">
        <v>378</v>
      </c>
      <c r="H29" s="251">
        <v>66846</v>
      </c>
      <c r="I29" s="251">
        <v>67780</v>
      </c>
      <c r="J29" s="251">
        <v>-934</v>
      </c>
      <c r="K29" s="251">
        <v>-1.377987607</v>
      </c>
      <c r="L29" s="251">
        <v>154.98</v>
      </c>
      <c r="M29" s="251">
        <v>431.3</v>
      </c>
      <c r="N29" s="34"/>
      <c r="O29" s="34"/>
    </row>
    <row r="30" spans="1:15" ht="14.25">
      <c r="A30" s="251">
        <v>30</v>
      </c>
      <c r="B30" s="251"/>
      <c r="C30" s="251">
        <v>7207</v>
      </c>
      <c r="D30" s="251">
        <v>9</v>
      </c>
      <c r="E30" s="251"/>
      <c r="F30" s="251">
        <v>2000</v>
      </c>
      <c r="G30" s="251" t="s">
        <v>379</v>
      </c>
      <c r="H30" s="251">
        <v>5392</v>
      </c>
      <c r="I30" s="251">
        <v>5856</v>
      </c>
      <c r="J30" s="251">
        <v>-464</v>
      </c>
      <c r="K30" s="251">
        <v>-7.9234972678</v>
      </c>
      <c r="L30" s="251">
        <v>60.34</v>
      </c>
      <c r="M30" s="251">
        <v>89.4</v>
      </c>
      <c r="N30" s="34"/>
      <c r="O30" s="34"/>
    </row>
    <row r="31" spans="1:15" ht="14.25">
      <c r="A31" s="251">
        <v>31</v>
      </c>
      <c r="B31" s="251"/>
      <c r="C31" s="251">
        <v>7207</v>
      </c>
      <c r="D31" s="251">
        <v>9</v>
      </c>
      <c r="E31" s="251"/>
      <c r="F31" s="251">
        <v>2000</v>
      </c>
      <c r="G31" s="251" t="s">
        <v>380</v>
      </c>
      <c r="H31" s="251">
        <v>5203</v>
      </c>
      <c r="I31" s="251">
        <v>5631</v>
      </c>
      <c r="J31" s="251">
        <v>-428</v>
      </c>
      <c r="K31" s="251">
        <v>-7.6007813887</v>
      </c>
      <c r="L31" s="251">
        <v>64.23</v>
      </c>
      <c r="M31" s="251">
        <v>81</v>
      </c>
      <c r="N31" s="34"/>
      <c r="O31" s="34"/>
    </row>
    <row r="32" spans="1:15" ht="14.25">
      <c r="A32" s="251">
        <v>32</v>
      </c>
      <c r="B32" s="251"/>
      <c r="C32" s="251">
        <v>7208</v>
      </c>
      <c r="D32" s="251">
        <v>2</v>
      </c>
      <c r="E32" s="251">
        <v>2015</v>
      </c>
      <c r="F32" s="251"/>
      <c r="G32" s="251" t="s">
        <v>6</v>
      </c>
      <c r="H32" s="251">
        <v>49377</v>
      </c>
      <c r="I32" s="251">
        <v>52356</v>
      </c>
      <c r="J32" s="251">
        <v>-2979</v>
      </c>
      <c r="K32" s="251">
        <v>-5.689892276</v>
      </c>
      <c r="L32" s="251">
        <v>554.63</v>
      </c>
      <c r="M32" s="251">
        <v>89</v>
      </c>
      <c r="N32" s="34"/>
      <c r="O32" s="34"/>
    </row>
    <row r="33" spans="1:15" ht="14.25">
      <c r="A33" s="251">
        <v>33</v>
      </c>
      <c r="B33" s="251"/>
      <c r="C33" s="251">
        <v>7208</v>
      </c>
      <c r="D33" s="251">
        <v>9</v>
      </c>
      <c r="E33" s="251"/>
      <c r="F33" s="251">
        <v>2000</v>
      </c>
      <c r="G33" s="251" t="s">
        <v>381</v>
      </c>
      <c r="H33" s="251">
        <v>31976</v>
      </c>
      <c r="I33" s="251">
        <v>33778</v>
      </c>
      <c r="J33" s="251">
        <v>-1802</v>
      </c>
      <c r="K33" s="251">
        <v>-5.3348333235</v>
      </c>
      <c r="L33" s="251">
        <v>150.4</v>
      </c>
      <c r="M33" s="251">
        <v>212.6</v>
      </c>
      <c r="N33" s="34"/>
      <c r="O33" s="34"/>
    </row>
    <row r="34" spans="1:15" ht="14.25">
      <c r="A34" s="251">
        <v>34</v>
      </c>
      <c r="B34" s="251"/>
      <c r="C34" s="251">
        <v>7208</v>
      </c>
      <c r="D34" s="251">
        <v>9</v>
      </c>
      <c r="E34" s="251"/>
      <c r="F34" s="251">
        <v>2000</v>
      </c>
      <c r="G34" s="251" t="s">
        <v>382</v>
      </c>
      <c r="H34" s="251">
        <v>2606</v>
      </c>
      <c r="I34" s="251">
        <v>2945</v>
      </c>
      <c r="J34" s="251">
        <v>-339</v>
      </c>
      <c r="K34" s="251">
        <v>-11.5110356537</v>
      </c>
      <c r="L34" s="251">
        <v>156.98</v>
      </c>
      <c r="M34" s="251">
        <v>16.6</v>
      </c>
      <c r="N34" s="34"/>
      <c r="O34" s="34"/>
    </row>
    <row r="35" spans="1:15" ht="14.25">
      <c r="A35" s="251">
        <v>35</v>
      </c>
      <c r="B35" s="251"/>
      <c r="C35" s="251">
        <v>7208</v>
      </c>
      <c r="D35" s="251">
        <v>9</v>
      </c>
      <c r="E35" s="251"/>
      <c r="F35" s="251">
        <v>2000</v>
      </c>
      <c r="G35" s="251" t="s">
        <v>383</v>
      </c>
      <c r="H35" s="251">
        <v>9775</v>
      </c>
      <c r="I35" s="251">
        <v>9907</v>
      </c>
      <c r="J35" s="251">
        <v>-132</v>
      </c>
      <c r="K35" s="251">
        <v>-1.3323912385</v>
      </c>
      <c r="L35" s="251">
        <v>46.24</v>
      </c>
      <c r="M35" s="251">
        <v>211.4</v>
      </c>
      <c r="N35" s="34"/>
      <c r="O35" s="34"/>
    </row>
    <row r="36" spans="1:15" ht="14.25">
      <c r="A36" s="251">
        <v>36</v>
      </c>
      <c r="B36" s="251"/>
      <c r="C36" s="251">
        <v>7208</v>
      </c>
      <c r="D36" s="251">
        <v>9</v>
      </c>
      <c r="E36" s="251"/>
      <c r="F36" s="251">
        <v>2000</v>
      </c>
      <c r="G36" s="251" t="s">
        <v>384</v>
      </c>
      <c r="H36" s="251">
        <v>3208</v>
      </c>
      <c r="I36" s="251">
        <v>3664</v>
      </c>
      <c r="J36" s="251">
        <v>-456</v>
      </c>
      <c r="K36" s="251">
        <v>-12.4454148472</v>
      </c>
      <c r="L36" s="251">
        <v>156.21</v>
      </c>
      <c r="M36" s="251">
        <v>20.5</v>
      </c>
      <c r="N36" s="34"/>
      <c r="O36" s="34"/>
    </row>
    <row r="37" spans="1:15" ht="14.25">
      <c r="A37" s="251">
        <v>37</v>
      </c>
      <c r="B37" s="251"/>
      <c r="C37" s="251">
        <v>7208</v>
      </c>
      <c r="D37" s="251">
        <v>9</v>
      </c>
      <c r="E37" s="251"/>
      <c r="F37" s="251">
        <v>2000</v>
      </c>
      <c r="G37" s="251" t="s">
        <v>385</v>
      </c>
      <c r="H37" s="251">
        <v>1812</v>
      </c>
      <c r="I37" s="251">
        <v>2062</v>
      </c>
      <c r="J37" s="251">
        <v>-250</v>
      </c>
      <c r="K37" s="251">
        <v>-12.1241513094</v>
      </c>
      <c r="L37" s="251">
        <v>44.84</v>
      </c>
      <c r="M37" s="251">
        <v>40.4</v>
      </c>
      <c r="N37" s="34"/>
      <c r="O37" s="34"/>
    </row>
    <row r="38" spans="1:15" ht="14.25">
      <c r="A38" s="251">
        <v>38</v>
      </c>
      <c r="B38" s="251"/>
      <c r="C38" s="251">
        <v>7209</v>
      </c>
      <c r="D38" s="251">
        <v>2</v>
      </c>
      <c r="E38" s="251">
        <v>2015</v>
      </c>
      <c r="F38" s="251">
        <v>2000</v>
      </c>
      <c r="G38" s="251" t="s">
        <v>7</v>
      </c>
      <c r="H38" s="251">
        <v>38556</v>
      </c>
      <c r="I38" s="251">
        <v>37817</v>
      </c>
      <c r="J38" s="251">
        <v>739</v>
      </c>
      <c r="K38" s="251">
        <v>1.9541476056</v>
      </c>
      <c r="L38" s="251">
        <v>197.79</v>
      </c>
      <c r="M38" s="251">
        <v>194.9</v>
      </c>
      <c r="N38" s="34"/>
      <c r="O38" s="34"/>
    </row>
    <row r="39" spans="1:15" ht="14.25">
      <c r="A39" s="251">
        <v>39</v>
      </c>
      <c r="B39" s="251"/>
      <c r="C39" s="251">
        <v>7210</v>
      </c>
      <c r="D39" s="251">
        <v>2</v>
      </c>
      <c r="E39" s="251">
        <v>2015</v>
      </c>
      <c r="F39" s="251"/>
      <c r="G39" s="251" t="s">
        <v>8</v>
      </c>
      <c r="H39" s="251">
        <v>58162</v>
      </c>
      <c r="I39" s="251">
        <v>59871</v>
      </c>
      <c r="J39" s="251">
        <v>-1709</v>
      </c>
      <c r="K39" s="251">
        <v>-2.8544704448</v>
      </c>
      <c r="L39" s="251">
        <v>344.42</v>
      </c>
      <c r="M39" s="251">
        <v>168.9</v>
      </c>
      <c r="N39" s="34"/>
      <c r="O39" s="34"/>
    </row>
    <row r="40" spans="1:15" ht="14.25">
      <c r="A40" s="251">
        <v>40</v>
      </c>
      <c r="B40" s="251"/>
      <c r="C40" s="251">
        <v>7210</v>
      </c>
      <c r="D40" s="251">
        <v>9</v>
      </c>
      <c r="E40" s="251"/>
      <c r="F40" s="251">
        <v>2000</v>
      </c>
      <c r="G40" s="251" t="s">
        <v>386</v>
      </c>
      <c r="H40" s="251">
        <v>32767</v>
      </c>
      <c r="I40" s="251">
        <v>33519</v>
      </c>
      <c r="J40" s="251">
        <v>-752</v>
      </c>
      <c r="K40" s="251">
        <v>-2.2435036845</v>
      </c>
      <c r="L40" s="251">
        <v>129.71</v>
      </c>
      <c r="M40" s="251">
        <v>252.6</v>
      </c>
      <c r="N40" s="34"/>
      <c r="O40" s="34"/>
    </row>
    <row r="41" spans="1:15" ht="14.25">
      <c r="A41" s="251">
        <v>41</v>
      </c>
      <c r="B41" s="251"/>
      <c r="C41" s="251">
        <v>7210</v>
      </c>
      <c r="D41" s="251">
        <v>9</v>
      </c>
      <c r="E41" s="251"/>
      <c r="F41" s="251">
        <v>2000</v>
      </c>
      <c r="G41" s="251" t="s">
        <v>387</v>
      </c>
      <c r="H41" s="251">
        <v>11527</v>
      </c>
      <c r="I41" s="251">
        <v>11341</v>
      </c>
      <c r="J41" s="251">
        <v>186</v>
      </c>
      <c r="K41" s="251">
        <v>1.6400670135</v>
      </c>
      <c r="L41" s="251">
        <v>44.35</v>
      </c>
      <c r="M41" s="251">
        <v>259.9</v>
      </c>
      <c r="N41" s="34"/>
      <c r="O41" s="34"/>
    </row>
    <row r="42" spans="1:15" ht="14.25">
      <c r="A42" s="251">
        <v>42</v>
      </c>
      <c r="B42" s="251"/>
      <c r="C42" s="251">
        <v>7210</v>
      </c>
      <c r="D42" s="251">
        <v>9</v>
      </c>
      <c r="E42" s="251"/>
      <c r="F42" s="251">
        <v>2000</v>
      </c>
      <c r="G42" s="251" t="s">
        <v>388</v>
      </c>
      <c r="H42" s="251">
        <v>7355</v>
      </c>
      <c r="I42" s="251">
        <v>7861</v>
      </c>
      <c r="J42" s="251">
        <v>-506</v>
      </c>
      <c r="K42" s="251">
        <v>-6.4368400967</v>
      </c>
      <c r="L42" s="251">
        <v>98.37</v>
      </c>
      <c r="M42" s="251">
        <v>74.8</v>
      </c>
      <c r="N42" s="34"/>
      <c r="O42" s="34"/>
    </row>
    <row r="43" spans="1:15" ht="14.25">
      <c r="A43" s="251">
        <v>43</v>
      </c>
      <c r="B43" s="251"/>
      <c r="C43" s="251">
        <v>7210</v>
      </c>
      <c r="D43" s="251">
        <v>9</v>
      </c>
      <c r="E43" s="251"/>
      <c r="F43" s="251">
        <v>2000</v>
      </c>
      <c r="G43" s="251" t="s">
        <v>389</v>
      </c>
      <c r="H43" s="251">
        <v>6513</v>
      </c>
      <c r="I43" s="251">
        <v>7150</v>
      </c>
      <c r="J43" s="251">
        <v>-637</v>
      </c>
      <c r="K43" s="251">
        <v>-8.9090909091</v>
      </c>
      <c r="L43" s="251">
        <v>72.22</v>
      </c>
      <c r="M43" s="251">
        <v>90.2</v>
      </c>
      <c r="N43" s="34"/>
      <c r="O43" s="34"/>
    </row>
    <row r="44" spans="1:15" ht="14.25">
      <c r="A44" s="251">
        <v>44</v>
      </c>
      <c r="B44" s="251"/>
      <c r="C44" s="251">
        <v>7211</v>
      </c>
      <c r="D44" s="251">
        <v>2</v>
      </c>
      <c r="E44" s="251">
        <v>2015</v>
      </c>
      <c r="F44" s="251"/>
      <c r="G44" s="251" t="s">
        <v>147</v>
      </c>
      <c r="H44" s="251">
        <v>38503</v>
      </c>
      <c r="I44" s="251">
        <v>40422</v>
      </c>
      <c r="J44" s="251">
        <v>-1919</v>
      </c>
      <c r="K44" s="251">
        <v>-4.7474147741</v>
      </c>
      <c r="L44" s="251">
        <v>458.33</v>
      </c>
      <c r="M44" s="251">
        <v>84</v>
      </c>
      <c r="N44" s="34"/>
      <c r="O44" s="34"/>
    </row>
    <row r="45" spans="1:15" ht="14.25">
      <c r="A45" s="251">
        <v>45</v>
      </c>
      <c r="B45" s="251"/>
      <c r="C45" s="251">
        <v>7211</v>
      </c>
      <c r="D45" s="251">
        <v>9</v>
      </c>
      <c r="E45" s="251"/>
      <c r="F45" s="251">
        <v>2000</v>
      </c>
      <c r="G45" s="251" t="s">
        <v>390</v>
      </c>
      <c r="H45" s="251">
        <v>4622</v>
      </c>
      <c r="I45" s="251">
        <v>4944</v>
      </c>
      <c r="J45" s="251">
        <v>-322</v>
      </c>
      <c r="K45" s="251">
        <v>-6.5129449838</v>
      </c>
      <c r="L45" s="251">
        <v>50.7</v>
      </c>
      <c r="M45" s="251">
        <v>91.2</v>
      </c>
      <c r="N45" s="34"/>
      <c r="O45" s="34"/>
    </row>
    <row r="46" spans="1:15" ht="14.25">
      <c r="A46" s="251">
        <v>46</v>
      </c>
      <c r="B46" s="251"/>
      <c r="C46" s="251">
        <v>7211</v>
      </c>
      <c r="D46" s="251">
        <v>9</v>
      </c>
      <c r="E46" s="251"/>
      <c r="F46" s="251">
        <v>2000</v>
      </c>
      <c r="G46" s="251" t="s">
        <v>391</v>
      </c>
      <c r="H46" s="251">
        <v>4588</v>
      </c>
      <c r="I46" s="251">
        <v>5011</v>
      </c>
      <c r="J46" s="251">
        <v>-423</v>
      </c>
      <c r="K46" s="251">
        <v>-8.4414288565</v>
      </c>
      <c r="L46" s="251">
        <v>36.66</v>
      </c>
      <c r="M46" s="251">
        <v>125.2</v>
      </c>
      <c r="N46" s="34"/>
      <c r="O46" s="34"/>
    </row>
    <row r="47" spans="1:15" ht="14.25">
      <c r="A47" s="251">
        <v>47</v>
      </c>
      <c r="B47" s="251"/>
      <c r="C47" s="251">
        <v>7211</v>
      </c>
      <c r="D47" s="251">
        <v>9</v>
      </c>
      <c r="E47" s="251"/>
      <c r="F47" s="251">
        <v>2000</v>
      </c>
      <c r="G47" s="251" t="s">
        <v>392</v>
      </c>
      <c r="H47" s="251">
        <v>1850</v>
      </c>
      <c r="I47" s="251">
        <v>2828</v>
      </c>
      <c r="J47" s="251">
        <v>-978</v>
      </c>
      <c r="K47" s="251">
        <v>-34.5827439887</v>
      </c>
      <c r="L47" s="251">
        <v>125.37</v>
      </c>
      <c r="M47" s="251">
        <v>14.8</v>
      </c>
      <c r="N47" s="34"/>
      <c r="O47" s="34"/>
    </row>
    <row r="48" spans="1:15" ht="14.25">
      <c r="A48" s="251">
        <v>48</v>
      </c>
      <c r="B48" s="251"/>
      <c r="C48" s="251">
        <v>7211</v>
      </c>
      <c r="D48" s="251">
        <v>9</v>
      </c>
      <c r="E48" s="251"/>
      <c r="F48" s="251">
        <v>2000</v>
      </c>
      <c r="G48" s="251" t="s">
        <v>393</v>
      </c>
      <c r="H48" s="251">
        <v>5637</v>
      </c>
      <c r="I48" s="251">
        <v>5820</v>
      </c>
      <c r="J48" s="251">
        <v>-183</v>
      </c>
      <c r="K48" s="251">
        <v>-3.1443298969</v>
      </c>
      <c r="L48" s="251">
        <v>84.41</v>
      </c>
      <c r="M48" s="251">
        <v>66.8</v>
      </c>
      <c r="N48" s="34"/>
      <c r="O48" s="34"/>
    </row>
    <row r="49" spans="1:15" ht="14.25">
      <c r="A49" s="251">
        <v>49</v>
      </c>
      <c r="B49" s="251"/>
      <c r="C49" s="251">
        <v>7211</v>
      </c>
      <c r="D49" s="251">
        <v>9</v>
      </c>
      <c r="E49" s="251"/>
      <c r="F49" s="251">
        <v>2000</v>
      </c>
      <c r="G49" s="251" t="s">
        <v>394</v>
      </c>
      <c r="H49" s="251">
        <v>21806</v>
      </c>
      <c r="I49" s="251">
        <v>21819</v>
      </c>
      <c r="J49" s="251">
        <v>-13</v>
      </c>
      <c r="K49" s="251">
        <v>-0.059581099</v>
      </c>
      <c r="L49" s="251">
        <v>161.16</v>
      </c>
      <c r="M49" s="251">
        <v>135.3</v>
      </c>
      <c r="N49" s="34"/>
      <c r="O49" s="34"/>
    </row>
    <row r="50" spans="1:15" ht="14.25">
      <c r="A50" s="251">
        <v>50</v>
      </c>
      <c r="B50" s="251"/>
      <c r="C50" s="251">
        <v>7212</v>
      </c>
      <c r="D50" s="251">
        <v>2</v>
      </c>
      <c r="E50" s="251">
        <v>2015</v>
      </c>
      <c r="F50" s="251"/>
      <c r="G50" s="251" t="s">
        <v>221</v>
      </c>
      <c r="H50" s="251">
        <v>57797</v>
      </c>
      <c r="I50" s="251">
        <v>70878</v>
      </c>
      <c r="J50" s="251">
        <v>-13081</v>
      </c>
      <c r="K50" s="251">
        <v>-18.455656198</v>
      </c>
      <c r="L50" s="251">
        <v>398.58</v>
      </c>
      <c r="M50" s="251">
        <v>145</v>
      </c>
      <c r="N50" s="34"/>
      <c r="O50" s="34"/>
    </row>
    <row r="51" spans="1:15" ht="14.25">
      <c r="A51" s="251">
        <v>51</v>
      </c>
      <c r="B51" s="251"/>
      <c r="C51" s="251">
        <v>7212</v>
      </c>
      <c r="D51" s="251">
        <v>9</v>
      </c>
      <c r="E51" s="251"/>
      <c r="F51" s="251">
        <v>2000</v>
      </c>
      <c r="G51" s="251" t="s">
        <v>395</v>
      </c>
      <c r="H51" s="251">
        <v>43938</v>
      </c>
      <c r="I51" s="251">
        <v>46942</v>
      </c>
      <c r="J51" s="251">
        <v>-3004</v>
      </c>
      <c r="K51" s="251">
        <v>-6.3993864769</v>
      </c>
      <c r="L51" s="251">
        <v>198.49</v>
      </c>
      <c r="M51" s="251">
        <v>221.4</v>
      </c>
      <c r="N51" s="34"/>
      <c r="O51" s="34"/>
    </row>
    <row r="52" spans="1:15" ht="14.25">
      <c r="A52" s="251">
        <v>52</v>
      </c>
      <c r="B52" s="251"/>
      <c r="C52" s="251">
        <v>7212</v>
      </c>
      <c r="D52" s="251">
        <v>9</v>
      </c>
      <c r="E52" s="251"/>
      <c r="F52" s="251">
        <v>2000</v>
      </c>
      <c r="G52" s="251" t="s">
        <v>396</v>
      </c>
      <c r="H52" s="251">
        <v>13851</v>
      </c>
      <c r="I52" s="251">
        <v>11390</v>
      </c>
      <c r="J52" s="251">
        <v>2461</v>
      </c>
      <c r="K52" s="251">
        <v>21.6066725198</v>
      </c>
      <c r="L52" s="251">
        <v>108.06</v>
      </c>
      <c r="M52" s="251">
        <v>128.2</v>
      </c>
      <c r="N52" s="34"/>
      <c r="O52" s="34"/>
    </row>
    <row r="53" spans="1:15" ht="14.25">
      <c r="A53" s="251">
        <v>53</v>
      </c>
      <c r="B53" s="251"/>
      <c r="C53" s="251">
        <v>7212</v>
      </c>
      <c r="D53" s="251">
        <v>9</v>
      </c>
      <c r="E53" s="251"/>
      <c r="F53" s="251">
        <v>2000</v>
      </c>
      <c r="G53" s="251" t="s">
        <v>397</v>
      </c>
      <c r="H53" s="251">
        <v>8</v>
      </c>
      <c r="I53" s="251">
        <v>12546</v>
      </c>
      <c r="J53" s="251">
        <v>-12538</v>
      </c>
      <c r="K53" s="251">
        <v>-99.9362346565</v>
      </c>
      <c r="L53" s="251">
        <v>91.95</v>
      </c>
      <c r="M53" s="251">
        <v>0.1</v>
      </c>
      <c r="N53" s="34"/>
      <c r="O53" s="34"/>
    </row>
    <row r="54" spans="1:15" ht="14.25">
      <c r="A54" s="251">
        <v>54</v>
      </c>
      <c r="B54" s="251"/>
      <c r="C54" s="251">
        <v>7213</v>
      </c>
      <c r="D54" s="251">
        <v>2</v>
      </c>
      <c r="E54" s="251">
        <v>2015</v>
      </c>
      <c r="F54" s="251"/>
      <c r="G54" s="251" t="s">
        <v>222</v>
      </c>
      <c r="H54" s="251">
        <v>62400</v>
      </c>
      <c r="I54" s="251">
        <v>66027</v>
      </c>
      <c r="J54" s="251">
        <v>-3627</v>
      </c>
      <c r="K54" s="251">
        <v>-5.4932073243</v>
      </c>
      <c r="L54" s="251">
        <v>265.12</v>
      </c>
      <c r="M54" s="251">
        <v>235.4</v>
      </c>
      <c r="N54" s="34"/>
      <c r="O54" s="34"/>
    </row>
    <row r="55" spans="1:15" ht="14.25">
      <c r="A55" s="251">
        <v>55</v>
      </c>
      <c r="B55" s="251"/>
      <c r="C55" s="251">
        <v>7213</v>
      </c>
      <c r="D55" s="251">
        <v>9</v>
      </c>
      <c r="E55" s="251"/>
      <c r="F55" s="251">
        <v>2000</v>
      </c>
      <c r="G55" s="251" t="s">
        <v>398</v>
      </c>
      <c r="H55" s="251">
        <v>11290</v>
      </c>
      <c r="I55" s="251">
        <v>11193</v>
      </c>
      <c r="J55" s="251">
        <v>97</v>
      </c>
      <c r="K55" s="251">
        <v>0.8666130617</v>
      </c>
      <c r="L55" s="251">
        <v>9.22</v>
      </c>
      <c r="M55" s="251">
        <v>1224.5</v>
      </c>
      <c r="N55" s="34"/>
      <c r="O55" s="34"/>
    </row>
    <row r="56" spans="1:15" ht="14.25">
      <c r="A56" s="251">
        <v>56</v>
      </c>
      <c r="B56" s="251"/>
      <c r="C56" s="251">
        <v>7213</v>
      </c>
      <c r="D56" s="251">
        <v>9</v>
      </c>
      <c r="E56" s="251"/>
      <c r="F56" s="251">
        <v>2000</v>
      </c>
      <c r="G56" s="251" t="s">
        <v>399</v>
      </c>
      <c r="H56" s="251">
        <v>17238</v>
      </c>
      <c r="I56" s="251">
        <v>18749</v>
      </c>
      <c r="J56" s="251">
        <v>-1511</v>
      </c>
      <c r="K56" s="251">
        <v>-8.0590964851</v>
      </c>
      <c r="L56" s="251">
        <v>82.93</v>
      </c>
      <c r="M56" s="251">
        <v>207.9</v>
      </c>
      <c r="N56" s="34"/>
      <c r="O56" s="34"/>
    </row>
    <row r="57" spans="1:15" ht="14.25">
      <c r="A57" s="251">
        <v>57</v>
      </c>
      <c r="B57" s="251"/>
      <c r="C57" s="251">
        <v>7213</v>
      </c>
      <c r="D57" s="251">
        <v>9</v>
      </c>
      <c r="E57" s="251"/>
      <c r="F57" s="251">
        <v>2000</v>
      </c>
      <c r="G57" s="251" t="s">
        <v>400</v>
      </c>
      <c r="H57" s="251">
        <v>22587</v>
      </c>
      <c r="I57" s="251">
        <v>23654</v>
      </c>
      <c r="J57" s="251">
        <v>-1067</v>
      </c>
      <c r="K57" s="251">
        <v>-4.51086497</v>
      </c>
      <c r="L57" s="251">
        <v>41.99</v>
      </c>
      <c r="M57" s="251">
        <v>537.9</v>
      </c>
      <c r="N57" s="34"/>
      <c r="O57" s="34"/>
    </row>
    <row r="58" spans="1:15" ht="14.25">
      <c r="A58" s="251">
        <v>58</v>
      </c>
      <c r="B58" s="251"/>
      <c r="C58" s="251">
        <v>7213</v>
      </c>
      <c r="D58" s="251">
        <v>9</v>
      </c>
      <c r="E58" s="251"/>
      <c r="F58" s="251">
        <v>2000</v>
      </c>
      <c r="G58" s="251" t="s">
        <v>401</v>
      </c>
      <c r="H58" s="251">
        <v>7467</v>
      </c>
      <c r="I58" s="251">
        <v>8443</v>
      </c>
      <c r="J58" s="251">
        <v>-976</v>
      </c>
      <c r="K58" s="251">
        <v>-11.5598720834</v>
      </c>
      <c r="L58" s="251">
        <v>87.33</v>
      </c>
      <c r="M58" s="251">
        <v>85.5</v>
      </c>
      <c r="N58" s="34"/>
      <c r="O58" s="34"/>
    </row>
    <row r="59" spans="1:15" ht="14.25">
      <c r="A59" s="251">
        <v>59</v>
      </c>
      <c r="B59" s="251"/>
      <c r="C59" s="251">
        <v>7213</v>
      </c>
      <c r="D59" s="251">
        <v>9</v>
      </c>
      <c r="E59" s="251"/>
      <c r="F59" s="251">
        <v>2000</v>
      </c>
      <c r="G59" s="251" t="s">
        <v>402</v>
      </c>
      <c r="H59" s="251">
        <v>3818</v>
      </c>
      <c r="I59" s="251">
        <v>3988</v>
      </c>
      <c r="J59" s="251">
        <v>-170</v>
      </c>
      <c r="K59" s="251">
        <v>-4.2627883651</v>
      </c>
      <c r="L59" s="251">
        <v>43.63</v>
      </c>
      <c r="M59" s="251">
        <v>87.5</v>
      </c>
      <c r="N59" s="34"/>
      <c r="O59" s="34"/>
    </row>
    <row r="60" spans="1:15" ht="14.25">
      <c r="A60" s="251">
        <v>60</v>
      </c>
      <c r="B60" s="251"/>
      <c r="C60" s="251">
        <v>7214</v>
      </c>
      <c r="D60" s="251">
        <v>2</v>
      </c>
      <c r="E60" s="251">
        <v>2015</v>
      </c>
      <c r="F60" s="251"/>
      <c r="G60" s="251" t="s">
        <v>321</v>
      </c>
      <c r="H60" s="251">
        <v>30924</v>
      </c>
      <c r="I60" s="251">
        <v>31489</v>
      </c>
      <c r="J60" s="251">
        <v>-565</v>
      </c>
      <c r="K60" s="251">
        <v>-1.7942773667</v>
      </c>
      <c r="L60" s="251">
        <v>88.02</v>
      </c>
      <c r="M60" s="251">
        <v>351.3</v>
      </c>
      <c r="N60" s="34"/>
      <c r="O60" s="34"/>
    </row>
    <row r="61" spans="1:15" ht="14.25">
      <c r="A61" s="251">
        <v>61</v>
      </c>
      <c r="B61" s="251"/>
      <c r="C61" s="251">
        <v>7214</v>
      </c>
      <c r="D61" s="251">
        <v>9</v>
      </c>
      <c r="E61" s="251"/>
      <c r="F61" s="251">
        <v>2000</v>
      </c>
      <c r="G61" s="251" t="s">
        <v>403</v>
      </c>
      <c r="H61" s="251">
        <v>22916</v>
      </c>
      <c r="I61" s="251">
        <v>22715</v>
      </c>
      <c r="J61" s="251">
        <v>201</v>
      </c>
      <c r="K61" s="251">
        <v>0.884877834</v>
      </c>
      <c r="L61" s="251">
        <v>39.54</v>
      </c>
      <c r="M61" s="251">
        <v>579.6</v>
      </c>
      <c r="N61" s="34"/>
      <c r="O61" s="34"/>
    </row>
    <row r="62" spans="1:15" ht="14.25">
      <c r="A62" s="251">
        <v>62</v>
      </c>
      <c r="B62" s="251"/>
      <c r="C62" s="251">
        <v>7214</v>
      </c>
      <c r="D62" s="251">
        <v>9</v>
      </c>
      <c r="E62" s="251"/>
      <c r="F62" s="251">
        <v>2000</v>
      </c>
      <c r="G62" s="251" t="s">
        <v>404</v>
      </c>
      <c r="H62" s="251">
        <v>8008</v>
      </c>
      <c r="I62" s="251">
        <v>8774</v>
      </c>
      <c r="J62" s="251">
        <v>-766</v>
      </c>
      <c r="K62" s="251">
        <v>-8.7303396398</v>
      </c>
      <c r="L62" s="251">
        <v>48.4</v>
      </c>
      <c r="M62" s="251">
        <v>165.5</v>
      </c>
      <c r="N62" s="34"/>
      <c r="O62" s="34"/>
    </row>
    <row r="63" spans="1:15" ht="14.25">
      <c r="A63" s="251">
        <v>63</v>
      </c>
      <c r="B63" s="251"/>
      <c r="C63" s="251">
        <v>7300</v>
      </c>
      <c r="D63" s="251" t="s">
        <v>405</v>
      </c>
      <c r="E63" s="251">
        <v>2015</v>
      </c>
      <c r="F63" s="251">
        <v>2000</v>
      </c>
      <c r="G63" s="251" t="s">
        <v>406</v>
      </c>
      <c r="H63" s="251">
        <v>36235</v>
      </c>
      <c r="I63" s="251">
        <v>38508</v>
      </c>
      <c r="J63" s="251">
        <v>-2273</v>
      </c>
      <c r="K63" s="251">
        <v>-5.9026695752</v>
      </c>
      <c r="L63" s="251">
        <v>208.62</v>
      </c>
      <c r="M63" s="251">
        <v>173.7</v>
      </c>
      <c r="N63" s="34"/>
      <c r="O63" s="34"/>
    </row>
    <row r="64" spans="1:15" ht="14.25">
      <c r="A64" s="251">
        <v>64</v>
      </c>
      <c r="B64" s="251"/>
      <c r="C64" s="251">
        <v>7301</v>
      </c>
      <c r="D64" s="251">
        <v>3</v>
      </c>
      <c r="E64" s="251">
        <v>2015</v>
      </c>
      <c r="F64" s="251">
        <v>2000</v>
      </c>
      <c r="G64" s="251" t="s">
        <v>10</v>
      </c>
      <c r="H64" s="251">
        <v>12271</v>
      </c>
      <c r="I64" s="251">
        <v>12853</v>
      </c>
      <c r="J64" s="251">
        <v>-582</v>
      </c>
      <c r="K64" s="251">
        <v>-4.5281257294</v>
      </c>
      <c r="L64" s="251">
        <v>42.97</v>
      </c>
      <c r="M64" s="251">
        <v>285.6</v>
      </c>
      <c r="N64" s="34"/>
      <c r="O64" s="34"/>
    </row>
    <row r="65" spans="1:15" ht="14.25">
      <c r="A65" s="251">
        <v>65</v>
      </c>
      <c r="B65" s="251"/>
      <c r="C65" s="251">
        <v>7303</v>
      </c>
      <c r="D65" s="251">
        <v>3</v>
      </c>
      <c r="E65" s="251">
        <v>2015</v>
      </c>
      <c r="F65" s="251">
        <v>2000</v>
      </c>
      <c r="G65" s="251" t="s">
        <v>12</v>
      </c>
      <c r="H65" s="251">
        <v>9512</v>
      </c>
      <c r="I65" s="251">
        <v>10086</v>
      </c>
      <c r="J65" s="251">
        <v>-574</v>
      </c>
      <c r="K65" s="251">
        <v>-5.6910569106</v>
      </c>
      <c r="L65" s="251">
        <v>37.95</v>
      </c>
      <c r="M65" s="251">
        <v>250.6</v>
      </c>
      <c r="N65" s="34"/>
      <c r="O65" s="34"/>
    </row>
    <row r="66" spans="1:15" ht="14.25">
      <c r="A66" s="251">
        <v>66</v>
      </c>
      <c r="B66" s="251"/>
      <c r="C66" s="251">
        <v>7308</v>
      </c>
      <c r="D66" s="251">
        <v>3</v>
      </c>
      <c r="E66" s="251">
        <v>2015</v>
      </c>
      <c r="F66" s="251">
        <v>2000</v>
      </c>
      <c r="G66" s="251" t="s">
        <v>17</v>
      </c>
      <c r="H66" s="251">
        <v>14452</v>
      </c>
      <c r="I66" s="251">
        <v>15569</v>
      </c>
      <c r="J66" s="251">
        <v>-1117</v>
      </c>
      <c r="K66" s="251">
        <v>-7.1745134562</v>
      </c>
      <c r="L66" s="251">
        <v>127.7</v>
      </c>
      <c r="M66" s="251">
        <v>113.2</v>
      </c>
      <c r="N66" s="34"/>
      <c r="O66" s="34"/>
    </row>
    <row r="67" spans="1:15" ht="14.25">
      <c r="A67" s="251">
        <v>67</v>
      </c>
      <c r="B67" s="251"/>
      <c r="C67" s="251">
        <v>7320</v>
      </c>
      <c r="D67" s="251" t="s">
        <v>405</v>
      </c>
      <c r="E67" s="251">
        <v>2015</v>
      </c>
      <c r="F67" s="251">
        <v>2000</v>
      </c>
      <c r="G67" s="251" t="s">
        <v>407</v>
      </c>
      <c r="H67" s="251">
        <v>8679</v>
      </c>
      <c r="I67" s="251">
        <v>8574</v>
      </c>
      <c r="J67" s="251">
        <v>105</v>
      </c>
      <c r="K67" s="251">
        <v>1.2246326102</v>
      </c>
      <c r="L67" s="251">
        <v>79.44</v>
      </c>
      <c r="M67" s="251">
        <v>109.3</v>
      </c>
      <c r="N67" s="34"/>
      <c r="O67" s="34"/>
    </row>
    <row r="68" spans="1:15" ht="14.25">
      <c r="A68" s="251">
        <v>68</v>
      </c>
      <c r="B68" s="251"/>
      <c r="C68" s="251">
        <v>7322</v>
      </c>
      <c r="D68" s="251">
        <v>3</v>
      </c>
      <c r="E68" s="251">
        <v>2015</v>
      </c>
      <c r="F68" s="251">
        <v>2000</v>
      </c>
      <c r="G68" s="251" t="s">
        <v>19</v>
      </c>
      <c r="H68" s="251">
        <v>8679</v>
      </c>
      <c r="I68" s="251">
        <v>8574</v>
      </c>
      <c r="J68" s="251">
        <v>105</v>
      </c>
      <c r="K68" s="251">
        <v>1.2246326102</v>
      </c>
      <c r="L68" s="251">
        <v>79.44</v>
      </c>
      <c r="M68" s="251">
        <v>109.3</v>
      </c>
      <c r="N68" s="34"/>
      <c r="O68" s="34"/>
    </row>
    <row r="69" spans="1:15" ht="14.25">
      <c r="A69" s="251">
        <v>69</v>
      </c>
      <c r="B69" s="251"/>
      <c r="C69" s="251">
        <v>7340</v>
      </c>
      <c r="D69" s="251" t="s">
        <v>405</v>
      </c>
      <c r="E69" s="251">
        <v>2015</v>
      </c>
      <c r="F69" s="251">
        <v>2000</v>
      </c>
      <c r="G69" s="251" t="s">
        <v>408</v>
      </c>
      <c r="H69" s="251">
        <v>18097</v>
      </c>
      <c r="I69" s="251">
        <v>19106</v>
      </c>
      <c r="J69" s="251">
        <v>-1009</v>
      </c>
      <c r="K69" s="251">
        <v>-5.2810635402</v>
      </c>
      <c r="L69" s="251">
        <v>256.82</v>
      </c>
      <c r="M69" s="251">
        <v>70.5</v>
      </c>
      <c r="N69" s="34"/>
      <c r="O69" s="34"/>
    </row>
    <row r="70" spans="1:15" ht="14.25">
      <c r="A70" s="251">
        <v>70</v>
      </c>
      <c r="B70" s="251"/>
      <c r="C70" s="251">
        <v>7342</v>
      </c>
      <c r="D70" s="251">
        <v>3</v>
      </c>
      <c r="E70" s="251">
        <v>2015</v>
      </c>
      <c r="F70" s="251">
        <v>2000</v>
      </c>
      <c r="G70" s="251" t="s">
        <v>20</v>
      </c>
      <c r="H70" s="251">
        <v>12486</v>
      </c>
      <c r="I70" s="251">
        <v>12815</v>
      </c>
      <c r="J70" s="251">
        <v>-329</v>
      </c>
      <c r="K70" s="251">
        <v>-2.5673039407</v>
      </c>
      <c r="L70" s="251">
        <v>31.3</v>
      </c>
      <c r="M70" s="251">
        <v>398.9</v>
      </c>
      <c r="N70" s="34"/>
      <c r="O70" s="34"/>
    </row>
    <row r="71" spans="1:15" ht="14.25">
      <c r="A71" s="251">
        <v>71</v>
      </c>
      <c r="B71" s="251"/>
      <c r="C71" s="251">
        <v>7344</v>
      </c>
      <c r="D71" s="251">
        <v>3</v>
      </c>
      <c r="E71" s="251">
        <v>2015</v>
      </c>
      <c r="F71" s="251">
        <v>2000</v>
      </c>
      <c r="G71" s="251" t="s">
        <v>21</v>
      </c>
      <c r="H71" s="251">
        <v>5611</v>
      </c>
      <c r="I71" s="251">
        <v>6291</v>
      </c>
      <c r="J71" s="251">
        <v>-680</v>
      </c>
      <c r="K71" s="251">
        <v>-10.8090923542</v>
      </c>
      <c r="L71" s="251">
        <v>225.52</v>
      </c>
      <c r="M71" s="251">
        <v>24.9</v>
      </c>
      <c r="N71" s="34"/>
      <c r="O71" s="34"/>
    </row>
    <row r="72" spans="1:15" ht="14.25">
      <c r="A72" s="251">
        <v>72</v>
      </c>
      <c r="B72" s="251"/>
      <c r="C72" s="251">
        <v>7360</v>
      </c>
      <c r="D72" s="251" t="s">
        <v>405</v>
      </c>
      <c r="E72" s="251">
        <v>2015</v>
      </c>
      <c r="F72" s="251">
        <v>2000</v>
      </c>
      <c r="G72" s="251" t="s">
        <v>409</v>
      </c>
      <c r="H72" s="251">
        <v>27149</v>
      </c>
      <c r="I72" s="251">
        <v>29893</v>
      </c>
      <c r="J72" s="251">
        <v>-2744</v>
      </c>
      <c r="K72" s="251">
        <v>-9.17940655</v>
      </c>
      <c r="L72" s="251">
        <v>2341.53</v>
      </c>
      <c r="M72" s="251">
        <v>11.6</v>
      </c>
      <c r="N72" s="34"/>
      <c r="O72" s="34"/>
    </row>
    <row r="73" spans="1:13" ht="14.25">
      <c r="A73" s="251">
        <v>73</v>
      </c>
      <c r="B73" s="251"/>
      <c r="C73" s="251">
        <v>7362</v>
      </c>
      <c r="D73" s="251">
        <v>3</v>
      </c>
      <c r="E73" s="251">
        <v>2015</v>
      </c>
      <c r="F73" s="251">
        <v>2000</v>
      </c>
      <c r="G73" s="251" t="s">
        <v>23</v>
      </c>
      <c r="H73" s="251">
        <v>5800</v>
      </c>
      <c r="I73" s="251">
        <v>6461</v>
      </c>
      <c r="J73" s="251">
        <v>-661</v>
      </c>
      <c r="K73" s="251">
        <v>-10.230614456</v>
      </c>
      <c r="L73" s="251">
        <v>317.04</v>
      </c>
      <c r="M73" s="251">
        <v>18.3</v>
      </c>
    </row>
    <row r="74" spans="1:13" ht="14.25">
      <c r="A74" s="251">
        <v>74</v>
      </c>
      <c r="B74" s="251"/>
      <c r="C74" s="251">
        <v>7364</v>
      </c>
      <c r="D74" s="251">
        <v>3</v>
      </c>
      <c r="E74" s="251">
        <v>2015</v>
      </c>
      <c r="F74" s="251">
        <v>2000</v>
      </c>
      <c r="G74" s="251" t="s">
        <v>25</v>
      </c>
      <c r="H74" s="251">
        <v>615</v>
      </c>
      <c r="I74" s="251">
        <v>636</v>
      </c>
      <c r="J74" s="251">
        <v>-21</v>
      </c>
      <c r="K74" s="251">
        <v>-3.3018867925</v>
      </c>
      <c r="L74" s="251">
        <v>390.46</v>
      </c>
      <c r="M74" s="251">
        <v>1.6</v>
      </c>
    </row>
    <row r="75" spans="1:13" ht="14.25">
      <c r="A75" s="251">
        <v>75</v>
      </c>
      <c r="B75" s="251"/>
      <c r="C75" s="251">
        <v>7367</v>
      </c>
      <c r="D75" s="251">
        <v>3</v>
      </c>
      <c r="E75" s="251">
        <v>2015</v>
      </c>
      <c r="F75" s="251">
        <v>2000</v>
      </c>
      <c r="G75" s="251" t="s">
        <v>28</v>
      </c>
      <c r="H75" s="251">
        <v>4470</v>
      </c>
      <c r="I75" s="251">
        <v>4932</v>
      </c>
      <c r="J75" s="251">
        <v>-462</v>
      </c>
      <c r="K75" s="251">
        <v>-9.3673965937</v>
      </c>
      <c r="L75" s="251">
        <v>747.56</v>
      </c>
      <c r="M75" s="251">
        <v>6</v>
      </c>
    </row>
    <row r="76" spans="1:13" ht="14.25">
      <c r="A76" s="251">
        <v>76</v>
      </c>
      <c r="B76" s="251"/>
      <c r="C76" s="251">
        <v>7368</v>
      </c>
      <c r="D76" s="251">
        <v>3</v>
      </c>
      <c r="E76" s="251">
        <v>2015</v>
      </c>
      <c r="F76" s="251"/>
      <c r="G76" s="251" t="s">
        <v>224</v>
      </c>
      <c r="H76" s="251">
        <v>16264</v>
      </c>
      <c r="I76" s="251">
        <v>17864</v>
      </c>
      <c r="J76" s="251">
        <v>-1600</v>
      </c>
      <c r="K76" s="251">
        <v>-8.9565606807</v>
      </c>
      <c r="L76" s="251">
        <v>886.47</v>
      </c>
      <c r="M76" s="251">
        <v>18.3</v>
      </c>
    </row>
    <row r="77" spans="1:13" ht="14.25">
      <c r="A77" s="251">
        <v>77</v>
      </c>
      <c r="B77" s="251"/>
      <c r="C77" s="251">
        <v>7368</v>
      </c>
      <c r="D77" s="251">
        <v>9</v>
      </c>
      <c r="E77" s="251"/>
      <c r="F77" s="251">
        <v>2000</v>
      </c>
      <c r="G77" s="251" t="s">
        <v>410</v>
      </c>
      <c r="H77" s="251">
        <v>10860</v>
      </c>
      <c r="I77" s="251">
        <v>11685</v>
      </c>
      <c r="J77" s="251">
        <v>-825</v>
      </c>
      <c r="K77" s="251">
        <v>-7.0603337612</v>
      </c>
      <c r="L77" s="251">
        <v>350.34</v>
      </c>
      <c r="M77" s="251">
        <v>31</v>
      </c>
    </row>
    <row r="78" spans="1:13" ht="14.25">
      <c r="A78" s="251">
        <v>78</v>
      </c>
      <c r="B78" s="251"/>
      <c r="C78" s="251">
        <v>7368</v>
      </c>
      <c r="D78" s="251">
        <v>9</v>
      </c>
      <c r="E78" s="251"/>
      <c r="F78" s="251">
        <v>2000</v>
      </c>
      <c r="G78" s="251" t="s">
        <v>411</v>
      </c>
      <c r="H78" s="251">
        <v>1732</v>
      </c>
      <c r="I78" s="251">
        <v>2001</v>
      </c>
      <c r="J78" s="251">
        <v>-269</v>
      </c>
      <c r="K78" s="251">
        <v>-13.4432783608</v>
      </c>
      <c r="L78" s="251">
        <v>263.55</v>
      </c>
      <c r="M78" s="251">
        <v>6.6</v>
      </c>
    </row>
    <row r="79" spans="1:13" ht="14.25">
      <c r="A79" s="251">
        <v>79</v>
      </c>
      <c r="B79" s="251"/>
      <c r="C79" s="251">
        <v>7368</v>
      </c>
      <c r="D79" s="251">
        <v>9</v>
      </c>
      <c r="E79" s="251"/>
      <c r="F79" s="251">
        <v>2000</v>
      </c>
      <c r="G79" s="251" t="s">
        <v>412</v>
      </c>
      <c r="H79" s="251">
        <v>1392</v>
      </c>
      <c r="I79" s="251">
        <v>1582</v>
      </c>
      <c r="J79" s="251">
        <v>-190</v>
      </c>
      <c r="K79" s="251">
        <v>-12.01011378</v>
      </c>
      <c r="L79" s="251">
        <v>153.13</v>
      </c>
      <c r="M79" s="251">
        <v>9.1</v>
      </c>
    </row>
    <row r="80" spans="1:13" ht="14.25">
      <c r="A80" s="251">
        <v>80</v>
      </c>
      <c r="B80" s="251"/>
      <c r="C80" s="251">
        <v>7368</v>
      </c>
      <c r="D80" s="251">
        <v>9</v>
      </c>
      <c r="E80" s="251"/>
      <c r="F80" s="251">
        <v>2000</v>
      </c>
      <c r="G80" s="251" t="s">
        <v>413</v>
      </c>
      <c r="H80" s="251">
        <v>2280</v>
      </c>
      <c r="I80" s="251">
        <v>2596</v>
      </c>
      <c r="J80" s="251">
        <v>-316</v>
      </c>
      <c r="K80" s="251">
        <v>-12.1725731895</v>
      </c>
      <c r="L80" s="251">
        <v>119.5</v>
      </c>
      <c r="M80" s="251">
        <v>19.1</v>
      </c>
    </row>
    <row r="81" spans="1:13" ht="14.25">
      <c r="A81" s="251">
        <v>81</v>
      </c>
      <c r="B81" s="251"/>
      <c r="C81" s="251">
        <v>7400</v>
      </c>
      <c r="D81" s="251" t="s">
        <v>405</v>
      </c>
      <c r="E81" s="251">
        <v>2015</v>
      </c>
      <c r="F81" s="251">
        <v>2000</v>
      </c>
      <c r="G81" s="251" t="s">
        <v>414</v>
      </c>
      <c r="H81" s="251">
        <v>28029</v>
      </c>
      <c r="I81" s="251">
        <v>30117</v>
      </c>
      <c r="J81" s="251">
        <v>-2088</v>
      </c>
      <c r="K81" s="251">
        <v>-6.9329614503</v>
      </c>
      <c r="L81" s="251">
        <v>986.88</v>
      </c>
      <c r="M81" s="251">
        <v>28.4</v>
      </c>
    </row>
    <row r="82" spans="1:13" ht="14.25">
      <c r="A82" s="251">
        <v>82</v>
      </c>
      <c r="B82" s="251"/>
      <c r="C82" s="251">
        <v>7402</v>
      </c>
      <c r="D82" s="251">
        <v>3</v>
      </c>
      <c r="E82" s="251">
        <v>2015</v>
      </c>
      <c r="F82" s="251">
        <v>2000</v>
      </c>
      <c r="G82" s="251" t="s">
        <v>29</v>
      </c>
      <c r="H82" s="251">
        <v>2831</v>
      </c>
      <c r="I82" s="251">
        <v>3185</v>
      </c>
      <c r="J82" s="251">
        <v>-354</v>
      </c>
      <c r="K82" s="251">
        <v>-11.114599686</v>
      </c>
      <c r="L82" s="251">
        <v>234.08</v>
      </c>
      <c r="M82" s="251">
        <v>12.1</v>
      </c>
    </row>
    <row r="83" spans="1:13" ht="14.25">
      <c r="A83" s="251">
        <v>83</v>
      </c>
      <c r="B83" s="251"/>
      <c r="C83" s="251">
        <v>7405</v>
      </c>
      <c r="D83" s="251">
        <v>3</v>
      </c>
      <c r="E83" s="251">
        <v>2015</v>
      </c>
      <c r="F83" s="251">
        <v>2000</v>
      </c>
      <c r="G83" s="251" t="s">
        <v>30</v>
      </c>
      <c r="H83" s="251">
        <v>6582</v>
      </c>
      <c r="I83" s="251">
        <v>7366</v>
      </c>
      <c r="J83" s="251">
        <v>-784</v>
      </c>
      <c r="K83" s="251">
        <v>-10.6434971491</v>
      </c>
      <c r="L83" s="251">
        <v>298.18</v>
      </c>
      <c r="M83" s="251">
        <v>22.1</v>
      </c>
    </row>
    <row r="84" spans="1:13" ht="14.25">
      <c r="A84" s="251">
        <v>84</v>
      </c>
      <c r="B84" s="251"/>
      <c r="C84" s="251">
        <v>7407</v>
      </c>
      <c r="D84" s="251">
        <v>3</v>
      </c>
      <c r="E84" s="251">
        <v>2015</v>
      </c>
      <c r="F84" s="251">
        <v>2000</v>
      </c>
      <c r="G84" s="251" t="s">
        <v>31</v>
      </c>
      <c r="H84" s="251">
        <v>3579</v>
      </c>
      <c r="I84" s="251">
        <v>3761</v>
      </c>
      <c r="J84" s="251">
        <v>-182</v>
      </c>
      <c r="K84" s="251">
        <v>-4.839138527</v>
      </c>
      <c r="L84" s="251">
        <v>59.77</v>
      </c>
      <c r="M84" s="251">
        <v>59.9</v>
      </c>
    </row>
    <row r="85" spans="1:13" ht="14.25">
      <c r="A85" s="251">
        <v>85</v>
      </c>
      <c r="B85" s="251"/>
      <c r="C85" s="251">
        <v>7408</v>
      </c>
      <c r="D85" s="251">
        <v>3</v>
      </c>
      <c r="E85" s="251">
        <v>2015</v>
      </c>
      <c r="F85" s="251">
        <v>2000</v>
      </c>
      <c r="G85" s="251" t="s">
        <v>32</v>
      </c>
      <c r="H85" s="251">
        <v>15037</v>
      </c>
      <c r="I85" s="251">
        <v>15805</v>
      </c>
      <c r="J85" s="251">
        <v>-768</v>
      </c>
      <c r="K85" s="251">
        <v>-4.8592217653</v>
      </c>
      <c r="L85" s="251">
        <v>394.85</v>
      </c>
      <c r="M85" s="251">
        <v>38.1</v>
      </c>
    </row>
    <row r="86" spans="1:13" ht="14.25">
      <c r="A86" s="251">
        <v>86</v>
      </c>
      <c r="B86" s="251"/>
      <c r="C86" s="251">
        <v>7420</v>
      </c>
      <c r="D86" s="251" t="s">
        <v>405</v>
      </c>
      <c r="E86" s="251">
        <v>2015</v>
      </c>
      <c r="F86" s="251">
        <v>2000</v>
      </c>
      <c r="G86" s="251" t="s">
        <v>415</v>
      </c>
      <c r="H86" s="251">
        <v>23045</v>
      </c>
      <c r="I86" s="251">
        <v>24733</v>
      </c>
      <c r="J86" s="251">
        <v>-1688</v>
      </c>
      <c r="K86" s="251">
        <v>-6.8248898233</v>
      </c>
      <c r="L86" s="251">
        <v>283.79</v>
      </c>
      <c r="M86" s="251">
        <v>81.2</v>
      </c>
    </row>
    <row r="87" spans="1:13" ht="14.25">
      <c r="A87" s="251">
        <v>87</v>
      </c>
      <c r="B87" s="251"/>
      <c r="C87" s="251">
        <v>7421</v>
      </c>
      <c r="D87" s="251">
        <v>3</v>
      </c>
      <c r="E87" s="251">
        <v>2015</v>
      </c>
      <c r="F87" s="251">
        <v>2000</v>
      </c>
      <c r="G87" s="251" t="s">
        <v>33</v>
      </c>
      <c r="H87" s="251">
        <v>16303</v>
      </c>
      <c r="I87" s="251">
        <v>17360</v>
      </c>
      <c r="J87" s="251">
        <v>-1057</v>
      </c>
      <c r="K87" s="251">
        <v>-6.0887096774</v>
      </c>
      <c r="L87" s="251">
        <v>91.59</v>
      </c>
      <c r="M87" s="251">
        <v>178</v>
      </c>
    </row>
    <row r="88" spans="1:13" ht="14.25">
      <c r="A88" s="251">
        <v>88</v>
      </c>
      <c r="B88" s="251"/>
      <c r="C88" s="251">
        <v>7422</v>
      </c>
      <c r="D88" s="251">
        <v>3</v>
      </c>
      <c r="E88" s="251">
        <v>2015</v>
      </c>
      <c r="F88" s="251">
        <v>2000</v>
      </c>
      <c r="G88" s="251" t="s">
        <v>34</v>
      </c>
      <c r="H88" s="251">
        <v>3206</v>
      </c>
      <c r="I88" s="251">
        <v>3364</v>
      </c>
      <c r="J88" s="251">
        <v>-158</v>
      </c>
      <c r="K88" s="251">
        <v>-4.6967895363</v>
      </c>
      <c r="L88" s="251">
        <v>16.37</v>
      </c>
      <c r="M88" s="251">
        <v>195.8</v>
      </c>
    </row>
    <row r="89" spans="1:13" ht="14.25">
      <c r="A89" s="251">
        <v>89</v>
      </c>
      <c r="B89" s="251"/>
      <c r="C89" s="251">
        <v>7423</v>
      </c>
      <c r="D89" s="251">
        <v>3</v>
      </c>
      <c r="E89" s="251">
        <v>2015</v>
      </c>
      <c r="F89" s="251">
        <v>2000</v>
      </c>
      <c r="G89" s="251" t="s">
        <v>35</v>
      </c>
      <c r="H89" s="251">
        <v>3536</v>
      </c>
      <c r="I89" s="251">
        <v>4009</v>
      </c>
      <c r="J89" s="251">
        <v>-473</v>
      </c>
      <c r="K89" s="251">
        <v>-11.7984534797</v>
      </c>
      <c r="L89" s="251">
        <v>175.82</v>
      </c>
      <c r="M89" s="251">
        <v>20.1</v>
      </c>
    </row>
    <row r="90" spans="1:13" ht="14.25">
      <c r="A90" s="251">
        <v>90</v>
      </c>
      <c r="B90" s="251"/>
      <c r="C90" s="251">
        <v>7440</v>
      </c>
      <c r="D90" s="251" t="s">
        <v>405</v>
      </c>
      <c r="E90" s="251">
        <v>2015</v>
      </c>
      <c r="F90" s="251">
        <v>2000</v>
      </c>
      <c r="G90" s="251" t="s">
        <v>416</v>
      </c>
      <c r="H90" s="251">
        <v>26092</v>
      </c>
      <c r="I90" s="251">
        <v>28625</v>
      </c>
      <c r="J90" s="251">
        <v>-2533</v>
      </c>
      <c r="K90" s="251">
        <v>-8.8489082969</v>
      </c>
      <c r="L90" s="251">
        <v>870.51</v>
      </c>
      <c r="M90" s="251">
        <v>30</v>
      </c>
    </row>
    <row r="91" spans="1:13" ht="14.25">
      <c r="A91" s="251">
        <v>91</v>
      </c>
      <c r="B91" s="251"/>
      <c r="C91" s="251">
        <v>7444</v>
      </c>
      <c r="D91" s="251">
        <v>3</v>
      </c>
      <c r="E91" s="251">
        <v>2015</v>
      </c>
      <c r="F91" s="251">
        <v>2000</v>
      </c>
      <c r="G91" s="251" t="s">
        <v>36</v>
      </c>
      <c r="H91" s="251">
        <v>1668</v>
      </c>
      <c r="I91" s="251">
        <v>1926</v>
      </c>
      <c r="J91" s="251">
        <v>-258</v>
      </c>
      <c r="K91" s="251">
        <v>-13.3956386293</v>
      </c>
      <c r="L91" s="251">
        <v>90.81</v>
      </c>
      <c r="M91" s="251">
        <v>18.4</v>
      </c>
    </row>
    <row r="92" spans="1:13" ht="14.25">
      <c r="A92" s="251">
        <v>92</v>
      </c>
      <c r="B92" s="251"/>
      <c r="C92" s="251">
        <v>7445</v>
      </c>
      <c r="D92" s="251">
        <v>3</v>
      </c>
      <c r="E92" s="251">
        <v>2015</v>
      </c>
      <c r="F92" s="251">
        <v>2000</v>
      </c>
      <c r="G92" s="251" t="s">
        <v>37</v>
      </c>
      <c r="H92" s="251">
        <v>2189</v>
      </c>
      <c r="I92" s="251">
        <v>2462</v>
      </c>
      <c r="J92" s="251">
        <v>-273</v>
      </c>
      <c r="K92" s="251">
        <v>-11.0885458976</v>
      </c>
      <c r="L92" s="251">
        <v>293.92</v>
      </c>
      <c r="M92" s="251">
        <v>7.4</v>
      </c>
    </row>
    <row r="93" spans="1:13" ht="14.25">
      <c r="A93" s="251">
        <v>93</v>
      </c>
      <c r="B93" s="251"/>
      <c r="C93" s="251">
        <v>7446</v>
      </c>
      <c r="D93" s="251">
        <v>3</v>
      </c>
      <c r="E93" s="251">
        <v>2015</v>
      </c>
      <c r="F93" s="251">
        <v>2000</v>
      </c>
      <c r="G93" s="251" t="s">
        <v>38</v>
      </c>
      <c r="H93" s="251">
        <v>1322</v>
      </c>
      <c r="I93" s="251">
        <v>1500</v>
      </c>
      <c r="J93" s="251">
        <v>-178</v>
      </c>
      <c r="K93" s="251">
        <v>-11.8666666667</v>
      </c>
      <c r="L93" s="251">
        <v>209.46</v>
      </c>
      <c r="M93" s="251">
        <v>6.3</v>
      </c>
    </row>
    <row r="94" spans="1:13" ht="14.25">
      <c r="A94" s="251">
        <v>94</v>
      </c>
      <c r="B94" s="251"/>
      <c r="C94" s="251">
        <v>7447</v>
      </c>
      <c r="D94" s="251">
        <v>3</v>
      </c>
      <c r="E94" s="251">
        <v>2015</v>
      </c>
      <c r="F94" s="251"/>
      <c r="G94" s="251" t="s">
        <v>225</v>
      </c>
      <c r="H94" s="251">
        <v>20913</v>
      </c>
      <c r="I94" s="251">
        <v>22737</v>
      </c>
      <c r="J94" s="251">
        <v>-1824</v>
      </c>
      <c r="K94" s="251">
        <v>-8.0221665127</v>
      </c>
      <c r="L94" s="251">
        <v>276.33</v>
      </c>
      <c r="M94" s="251">
        <v>75.7</v>
      </c>
    </row>
    <row r="95" spans="1:13" ht="14.25">
      <c r="A95" s="251">
        <v>95</v>
      </c>
      <c r="B95" s="251"/>
      <c r="C95" s="251">
        <v>7447</v>
      </c>
      <c r="D95" s="251">
        <v>9</v>
      </c>
      <c r="E95" s="251"/>
      <c r="F95" s="251">
        <v>2000</v>
      </c>
      <c r="G95" s="251" t="s">
        <v>417</v>
      </c>
      <c r="H95" s="251">
        <v>12057</v>
      </c>
      <c r="I95" s="251">
        <v>13145</v>
      </c>
      <c r="J95" s="251">
        <v>-1088</v>
      </c>
      <c r="K95" s="251">
        <v>-8.2769113731</v>
      </c>
      <c r="L95" s="251">
        <v>195.67</v>
      </c>
      <c r="M95" s="251">
        <v>61.6</v>
      </c>
    </row>
    <row r="96" spans="1:13" ht="14.25">
      <c r="A96" s="251">
        <v>96</v>
      </c>
      <c r="B96" s="251"/>
      <c r="C96" s="251">
        <v>7447</v>
      </c>
      <c r="D96" s="251">
        <v>9</v>
      </c>
      <c r="E96" s="251"/>
      <c r="F96" s="251">
        <v>2000</v>
      </c>
      <c r="G96" s="251" t="s">
        <v>418</v>
      </c>
      <c r="H96" s="251">
        <v>5501</v>
      </c>
      <c r="I96" s="251">
        <v>5971</v>
      </c>
      <c r="J96" s="251">
        <v>-470</v>
      </c>
      <c r="K96" s="251">
        <v>-7.8713783286</v>
      </c>
      <c r="L96" s="251">
        <v>40.16</v>
      </c>
      <c r="M96" s="251">
        <v>137</v>
      </c>
    </row>
    <row r="97" spans="1:13" ht="14.25">
      <c r="A97" s="251">
        <v>97</v>
      </c>
      <c r="B97" s="251"/>
      <c r="C97" s="251">
        <v>7447</v>
      </c>
      <c r="D97" s="251">
        <v>9</v>
      </c>
      <c r="E97" s="251"/>
      <c r="F97" s="251">
        <v>2000</v>
      </c>
      <c r="G97" s="251" t="s">
        <v>419</v>
      </c>
      <c r="H97" s="251">
        <v>3355</v>
      </c>
      <c r="I97" s="251">
        <v>3621</v>
      </c>
      <c r="J97" s="251">
        <v>-266</v>
      </c>
      <c r="K97" s="251">
        <v>-7.3460370064</v>
      </c>
      <c r="L97" s="251">
        <v>40.54</v>
      </c>
      <c r="M97" s="251">
        <v>82.8</v>
      </c>
    </row>
    <row r="98" spans="1:13" ht="14.25">
      <c r="A98" s="251">
        <v>98</v>
      </c>
      <c r="B98" s="251"/>
      <c r="C98" s="251">
        <v>7460</v>
      </c>
      <c r="D98" s="251" t="s">
        <v>405</v>
      </c>
      <c r="E98" s="251">
        <v>2015</v>
      </c>
      <c r="F98" s="251">
        <v>2000</v>
      </c>
      <c r="G98" s="251" t="s">
        <v>420</v>
      </c>
      <c r="H98" s="251">
        <v>49188</v>
      </c>
      <c r="I98" s="251">
        <v>50130</v>
      </c>
      <c r="J98" s="251">
        <v>-942</v>
      </c>
      <c r="K98" s="251">
        <v>-1.8791143028</v>
      </c>
      <c r="L98" s="251">
        <v>306.8</v>
      </c>
      <c r="M98" s="251">
        <v>160.3</v>
      </c>
    </row>
    <row r="99" spans="1:13" ht="14.25">
      <c r="A99" s="251">
        <v>99</v>
      </c>
      <c r="B99" s="251"/>
      <c r="C99" s="251">
        <v>7461</v>
      </c>
      <c r="D99" s="251">
        <v>3</v>
      </c>
      <c r="E99" s="251">
        <v>2015</v>
      </c>
      <c r="F99" s="251">
        <v>2000</v>
      </c>
      <c r="G99" s="251" t="s">
        <v>39</v>
      </c>
      <c r="H99" s="251">
        <v>20322</v>
      </c>
      <c r="I99" s="251">
        <v>19767</v>
      </c>
      <c r="J99" s="251">
        <v>555</v>
      </c>
      <c r="K99" s="251">
        <v>2.8077098194</v>
      </c>
      <c r="L99" s="251">
        <v>192.06</v>
      </c>
      <c r="M99" s="251">
        <v>105.8</v>
      </c>
    </row>
    <row r="100" spans="1:13" ht="14.25">
      <c r="A100" s="251">
        <v>100</v>
      </c>
      <c r="B100" s="251"/>
      <c r="C100" s="251">
        <v>7464</v>
      </c>
      <c r="D100" s="251">
        <v>3</v>
      </c>
      <c r="E100" s="251">
        <v>2015</v>
      </c>
      <c r="F100" s="251">
        <v>2000</v>
      </c>
      <c r="G100" s="251" t="s">
        <v>40</v>
      </c>
      <c r="H100" s="251">
        <v>6495</v>
      </c>
      <c r="I100" s="251">
        <v>6802</v>
      </c>
      <c r="J100" s="251">
        <v>-307</v>
      </c>
      <c r="K100" s="251">
        <v>-4.5133784181</v>
      </c>
      <c r="L100" s="251">
        <v>35.43</v>
      </c>
      <c r="M100" s="251">
        <v>183.3</v>
      </c>
    </row>
    <row r="101" spans="1:13" ht="14.25">
      <c r="A101" s="251">
        <v>101</v>
      </c>
      <c r="B101" s="251"/>
      <c r="C101" s="251">
        <v>7465</v>
      </c>
      <c r="D101" s="251">
        <v>3</v>
      </c>
      <c r="E101" s="251">
        <v>2015</v>
      </c>
      <c r="F101" s="251">
        <v>2000</v>
      </c>
      <c r="G101" s="251" t="s">
        <v>41</v>
      </c>
      <c r="H101" s="251">
        <v>5001</v>
      </c>
      <c r="I101" s="251">
        <v>5154</v>
      </c>
      <c r="J101" s="251">
        <v>-153</v>
      </c>
      <c r="K101" s="251">
        <v>-2.9685681024</v>
      </c>
      <c r="L101" s="251">
        <v>18.92</v>
      </c>
      <c r="M101" s="251">
        <v>264.3</v>
      </c>
    </row>
    <row r="102" spans="1:13" ht="14.25">
      <c r="A102" s="251">
        <v>102</v>
      </c>
      <c r="B102" s="251"/>
      <c r="C102" s="251">
        <v>7466</v>
      </c>
      <c r="D102" s="251">
        <v>3</v>
      </c>
      <c r="E102" s="251">
        <v>2015</v>
      </c>
      <c r="F102" s="251">
        <v>2000</v>
      </c>
      <c r="G102" s="251" t="s">
        <v>42</v>
      </c>
      <c r="H102" s="251">
        <v>17370</v>
      </c>
      <c r="I102" s="251">
        <v>18407</v>
      </c>
      <c r="J102" s="251">
        <v>-1037</v>
      </c>
      <c r="K102" s="251">
        <v>-5.6337262998</v>
      </c>
      <c r="L102" s="251">
        <v>60.4</v>
      </c>
      <c r="M102" s="251">
        <v>287.6</v>
      </c>
    </row>
    <row r="103" spans="1:13" ht="14.25">
      <c r="A103" s="251">
        <v>103</v>
      </c>
      <c r="B103" s="251"/>
      <c r="C103" s="251">
        <v>7480</v>
      </c>
      <c r="D103" s="251" t="s">
        <v>405</v>
      </c>
      <c r="E103" s="251">
        <v>2015</v>
      </c>
      <c r="F103" s="251">
        <v>2000</v>
      </c>
      <c r="G103" s="251" t="s">
        <v>421</v>
      </c>
      <c r="H103" s="251">
        <v>32979</v>
      </c>
      <c r="I103" s="251">
        <v>35283</v>
      </c>
      <c r="J103" s="251">
        <v>-2304</v>
      </c>
      <c r="K103" s="251">
        <v>-6.5300569679</v>
      </c>
      <c r="L103" s="251">
        <v>620.95</v>
      </c>
      <c r="M103" s="251">
        <v>53.1</v>
      </c>
    </row>
    <row r="104" spans="1:13" ht="14.25">
      <c r="A104" s="251">
        <v>104</v>
      </c>
      <c r="B104" s="251"/>
      <c r="C104" s="251">
        <v>7481</v>
      </c>
      <c r="D104" s="251">
        <v>3</v>
      </c>
      <c r="E104" s="251">
        <v>2015</v>
      </c>
      <c r="F104" s="251">
        <v>2000</v>
      </c>
      <c r="G104" s="251" t="s">
        <v>43</v>
      </c>
      <c r="H104" s="251">
        <v>14295</v>
      </c>
      <c r="I104" s="251">
        <v>15062</v>
      </c>
      <c r="J104" s="251">
        <v>-767</v>
      </c>
      <c r="K104" s="251">
        <v>-5.0922852211</v>
      </c>
      <c r="L104" s="251">
        <v>159.93</v>
      </c>
      <c r="M104" s="251">
        <v>89.4</v>
      </c>
    </row>
    <row r="105" spans="1:13" ht="14.25">
      <c r="A105" s="251">
        <v>105</v>
      </c>
      <c r="B105" s="251"/>
      <c r="C105" s="251">
        <v>7482</v>
      </c>
      <c r="D105" s="251">
        <v>3</v>
      </c>
      <c r="E105" s="251">
        <v>2015</v>
      </c>
      <c r="F105" s="251">
        <v>2000</v>
      </c>
      <c r="G105" s="251" t="s">
        <v>44</v>
      </c>
      <c r="H105" s="251">
        <v>5950</v>
      </c>
      <c r="I105" s="251">
        <v>6348</v>
      </c>
      <c r="J105" s="251">
        <v>-398</v>
      </c>
      <c r="K105" s="251">
        <v>-6.2696912413</v>
      </c>
      <c r="L105" s="251">
        <v>118.27</v>
      </c>
      <c r="M105" s="251">
        <v>50.3</v>
      </c>
    </row>
    <row r="106" spans="1:13" ht="14.25">
      <c r="A106" s="251">
        <v>106</v>
      </c>
      <c r="B106" s="251"/>
      <c r="C106" s="251">
        <v>7483</v>
      </c>
      <c r="D106" s="251">
        <v>3</v>
      </c>
      <c r="E106" s="251">
        <v>2015</v>
      </c>
      <c r="F106" s="251">
        <v>2000</v>
      </c>
      <c r="G106" s="251" t="s">
        <v>45</v>
      </c>
      <c r="H106" s="251">
        <v>9157</v>
      </c>
      <c r="I106" s="251">
        <v>9884</v>
      </c>
      <c r="J106" s="251">
        <v>-727</v>
      </c>
      <c r="K106" s="251">
        <v>-7.3553217321</v>
      </c>
      <c r="L106" s="251">
        <v>211.41</v>
      </c>
      <c r="M106" s="251">
        <v>43.3</v>
      </c>
    </row>
    <row r="107" spans="1:13" ht="14.25">
      <c r="A107" s="251">
        <v>107</v>
      </c>
      <c r="B107" s="251"/>
      <c r="C107" s="251">
        <v>7484</v>
      </c>
      <c r="D107" s="251">
        <v>3</v>
      </c>
      <c r="E107" s="251">
        <v>2015</v>
      </c>
      <c r="F107" s="251">
        <v>2000</v>
      </c>
      <c r="G107" s="251" t="s">
        <v>46</v>
      </c>
      <c r="H107" s="251">
        <v>3577</v>
      </c>
      <c r="I107" s="251">
        <v>3989</v>
      </c>
      <c r="J107" s="251">
        <v>-412</v>
      </c>
      <c r="K107" s="251">
        <v>-10.3284031085</v>
      </c>
      <c r="L107" s="251">
        <v>131.34</v>
      </c>
      <c r="M107" s="251">
        <v>27.2</v>
      </c>
    </row>
    <row r="108" spans="1:13" ht="14.25">
      <c r="A108" s="251">
        <v>108</v>
      </c>
      <c r="B108" s="251"/>
      <c r="C108" s="251">
        <v>7500</v>
      </c>
      <c r="D108" s="251" t="s">
        <v>405</v>
      </c>
      <c r="E108" s="251">
        <v>2015</v>
      </c>
      <c r="F108" s="251">
        <v>2000</v>
      </c>
      <c r="G108" s="251" t="s">
        <v>422</v>
      </c>
      <c r="H108" s="251">
        <v>41112</v>
      </c>
      <c r="I108" s="251">
        <v>44845</v>
      </c>
      <c r="J108" s="251">
        <v>-3733</v>
      </c>
      <c r="K108" s="251">
        <v>-8.3242278961</v>
      </c>
      <c r="L108" s="251">
        <v>456.52</v>
      </c>
      <c r="M108" s="251">
        <v>90.1</v>
      </c>
    </row>
    <row r="109" spans="1:13" ht="14.25">
      <c r="A109" s="251">
        <v>109</v>
      </c>
      <c r="B109" s="251"/>
      <c r="C109" s="251">
        <v>7501</v>
      </c>
      <c r="D109" s="251">
        <v>3</v>
      </c>
      <c r="E109" s="251">
        <v>2015</v>
      </c>
      <c r="F109" s="251">
        <v>2000</v>
      </c>
      <c r="G109" s="251" t="s">
        <v>47</v>
      </c>
      <c r="H109" s="251">
        <v>15880</v>
      </c>
      <c r="I109" s="251">
        <v>17775</v>
      </c>
      <c r="J109" s="251">
        <v>-1895</v>
      </c>
      <c r="K109" s="251">
        <v>-10.6610407876</v>
      </c>
      <c r="L109" s="251">
        <v>115.71</v>
      </c>
      <c r="M109" s="251">
        <v>137.2</v>
      </c>
    </row>
    <row r="110" spans="1:13" ht="14.25">
      <c r="A110" s="251">
        <v>110</v>
      </c>
      <c r="B110" s="251"/>
      <c r="C110" s="251">
        <v>7502</v>
      </c>
      <c r="D110" s="251">
        <v>3</v>
      </c>
      <c r="E110" s="251">
        <v>2015</v>
      </c>
      <c r="F110" s="251">
        <v>2000</v>
      </c>
      <c r="G110" s="251" t="s">
        <v>48</v>
      </c>
      <c r="H110" s="251">
        <v>6777</v>
      </c>
      <c r="I110" s="251">
        <v>7231</v>
      </c>
      <c r="J110" s="251">
        <v>-454</v>
      </c>
      <c r="K110" s="251">
        <v>-6.2785230259</v>
      </c>
      <c r="L110" s="251">
        <v>46.67</v>
      </c>
      <c r="M110" s="251">
        <v>145.2</v>
      </c>
    </row>
    <row r="111" spans="1:13" ht="14.25">
      <c r="A111" s="251">
        <v>111</v>
      </c>
      <c r="B111" s="251"/>
      <c r="C111" s="251">
        <v>7503</v>
      </c>
      <c r="D111" s="251">
        <v>3</v>
      </c>
      <c r="E111" s="251">
        <v>2015</v>
      </c>
      <c r="F111" s="251">
        <v>2000</v>
      </c>
      <c r="G111" s="251" t="s">
        <v>49</v>
      </c>
      <c r="H111" s="251">
        <v>6505</v>
      </c>
      <c r="I111" s="251">
        <v>6921</v>
      </c>
      <c r="J111" s="251">
        <v>-416</v>
      </c>
      <c r="K111" s="251">
        <v>-6.0106920965</v>
      </c>
      <c r="L111" s="251">
        <v>93.42</v>
      </c>
      <c r="M111" s="251">
        <v>69.6</v>
      </c>
    </row>
    <row r="112" spans="1:13" ht="14.25">
      <c r="A112" s="251">
        <v>112</v>
      </c>
      <c r="B112" s="251"/>
      <c r="C112" s="251">
        <v>7504</v>
      </c>
      <c r="D112" s="251">
        <v>3</v>
      </c>
      <c r="E112" s="251">
        <v>2015</v>
      </c>
      <c r="F112" s="251">
        <v>2000</v>
      </c>
      <c r="G112" s="251" t="s">
        <v>50</v>
      </c>
      <c r="H112" s="251">
        <v>6577</v>
      </c>
      <c r="I112" s="251">
        <v>6888</v>
      </c>
      <c r="J112" s="251">
        <v>-311</v>
      </c>
      <c r="K112" s="251">
        <v>-4.5150987224</v>
      </c>
      <c r="L112" s="251">
        <v>37.43</v>
      </c>
      <c r="M112" s="251">
        <v>175.7</v>
      </c>
    </row>
    <row r="113" spans="1:13" ht="14.25">
      <c r="A113" s="251">
        <v>113</v>
      </c>
      <c r="B113" s="251"/>
      <c r="C113" s="251">
        <v>7505</v>
      </c>
      <c r="D113" s="251">
        <v>3</v>
      </c>
      <c r="E113" s="251">
        <v>2015</v>
      </c>
      <c r="F113" s="251">
        <v>2000</v>
      </c>
      <c r="G113" s="251" t="s">
        <v>51</v>
      </c>
      <c r="H113" s="251">
        <v>5373</v>
      </c>
      <c r="I113" s="251">
        <v>6030</v>
      </c>
      <c r="J113" s="251">
        <v>-657</v>
      </c>
      <c r="K113" s="251">
        <v>-10.8955223881</v>
      </c>
      <c r="L113" s="251">
        <v>163.29</v>
      </c>
      <c r="M113" s="251">
        <v>32.9</v>
      </c>
    </row>
    <row r="114" spans="1:13" ht="14.25">
      <c r="A114" s="251">
        <v>114</v>
      </c>
      <c r="B114" s="251"/>
      <c r="C114" s="251">
        <v>7520</v>
      </c>
      <c r="D114" s="251" t="s">
        <v>405</v>
      </c>
      <c r="E114" s="251">
        <v>2015</v>
      </c>
      <c r="F114" s="251">
        <v>2000</v>
      </c>
      <c r="G114" s="251" t="s">
        <v>423</v>
      </c>
      <c r="H114" s="251">
        <v>28779</v>
      </c>
      <c r="I114" s="251">
        <v>29393</v>
      </c>
      <c r="J114" s="251">
        <v>-614</v>
      </c>
      <c r="K114" s="251">
        <v>-2.0889327391</v>
      </c>
      <c r="L114" s="251">
        <v>197.95</v>
      </c>
      <c r="M114" s="251">
        <v>145.4</v>
      </c>
    </row>
    <row r="115" spans="1:13" ht="14.25">
      <c r="A115" s="251">
        <v>115</v>
      </c>
      <c r="B115" s="251"/>
      <c r="C115" s="251">
        <v>7521</v>
      </c>
      <c r="D115" s="251">
        <v>3</v>
      </c>
      <c r="E115" s="251">
        <v>2015</v>
      </c>
      <c r="F115" s="251">
        <v>2000</v>
      </c>
      <c r="G115" s="251" t="s">
        <v>52</v>
      </c>
      <c r="H115" s="251">
        <v>18304</v>
      </c>
      <c r="I115" s="251">
        <v>18191</v>
      </c>
      <c r="J115" s="251">
        <v>113</v>
      </c>
      <c r="K115" s="251">
        <v>0.6211863009</v>
      </c>
      <c r="L115" s="251">
        <v>72.76</v>
      </c>
      <c r="M115" s="251">
        <v>251.6</v>
      </c>
    </row>
    <row r="116" spans="1:13" ht="14.25">
      <c r="A116" s="251">
        <v>116</v>
      </c>
      <c r="B116" s="251"/>
      <c r="C116" s="251">
        <v>7522</v>
      </c>
      <c r="D116" s="251">
        <v>3</v>
      </c>
      <c r="E116" s="251">
        <v>2015</v>
      </c>
      <c r="F116" s="251">
        <v>2000</v>
      </c>
      <c r="G116" s="251" t="s">
        <v>53</v>
      </c>
      <c r="H116" s="251">
        <v>10475</v>
      </c>
      <c r="I116" s="251">
        <v>11202</v>
      </c>
      <c r="J116" s="251">
        <v>-727</v>
      </c>
      <c r="K116" s="251">
        <v>-6.4899125156</v>
      </c>
      <c r="L116" s="251">
        <v>125.18</v>
      </c>
      <c r="M116" s="251">
        <v>83.7</v>
      </c>
    </row>
    <row r="117" spans="1:13" ht="14.25">
      <c r="A117" s="251">
        <v>117</v>
      </c>
      <c r="B117" s="251"/>
      <c r="C117" s="251">
        <v>7540</v>
      </c>
      <c r="D117" s="251" t="s">
        <v>405</v>
      </c>
      <c r="E117" s="251">
        <v>2015</v>
      </c>
      <c r="F117" s="251">
        <v>2000</v>
      </c>
      <c r="G117" s="251" t="s">
        <v>424</v>
      </c>
      <c r="H117" s="251">
        <v>7333</v>
      </c>
      <c r="I117" s="251">
        <v>72822</v>
      </c>
      <c r="J117" s="251">
        <v>-65489</v>
      </c>
      <c r="K117" s="251">
        <v>-89.9302408613</v>
      </c>
      <c r="L117" s="251">
        <v>865.71</v>
      </c>
      <c r="M117" s="251">
        <v>8.5</v>
      </c>
    </row>
    <row r="118" spans="1:13" ht="14.25">
      <c r="A118" s="251">
        <v>118</v>
      </c>
      <c r="B118" s="251"/>
      <c r="C118" s="251">
        <v>7541</v>
      </c>
      <c r="D118" s="251">
        <v>3</v>
      </c>
      <c r="E118" s="251">
        <v>2015</v>
      </c>
      <c r="F118" s="251">
        <v>2000</v>
      </c>
      <c r="G118" s="251" t="s">
        <v>54</v>
      </c>
      <c r="H118" s="251">
        <v>4319</v>
      </c>
      <c r="I118" s="251">
        <v>5418</v>
      </c>
      <c r="J118" s="251">
        <v>-1099</v>
      </c>
      <c r="K118" s="251">
        <v>-20.2842377261</v>
      </c>
      <c r="L118" s="251">
        <v>58.69</v>
      </c>
      <c r="M118" s="251">
        <v>73.6</v>
      </c>
    </row>
    <row r="119" spans="1:13" ht="14.25">
      <c r="A119" s="251">
        <v>119</v>
      </c>
      <c r="B119" s="251"/>
      <c r="C119" s="251">
        <v>7542</v>
      </c>
      <c r="D119" s="251">
        <v>3</v>
      </c>
      <c r="E119" s="251">
        <v>2015</v>
      </c>
      <c r="F119" s="251">
        <v>2000</v>
      </c>
      <c r="G119" s="251" t="s">
        <v>55</v>
      </c>
      <c r="H119" s="251">
        <v>975</v>
      </c>
      <c r="I119" s="251">
        <v>7700</v>
      </c>
      <c r="J119" s="251">
        <v>-6725</v>
      </c>
      <c r="K119" s="251">
        <v>-87.3376623377</v>
      </c>
      <c r="L119" s="251">
        <v>103.64</v>
      </c>
      <c r="M119" s="251">
        <v>9.4</v>
      </c>
    </row>
    <row r="120" spans="1:13" ht="14.25">
      <c r="A120" s="251">
        <v>120</v>
      </c>
      <c r="B120" s="251"/>
      <c r="C120" s="251">
        <v>7543</v>
      </c>
      <c r="D120" s="251">
        <v>3</v>
      </c>
      <c r="E120" s="251">
        <v>2015</v>
      </c>
      <c r="F120" s="251">
        <v>2000</v>
      </c>
      <c r="G120" s="251" t="s">
        <v>56</v>
      </c>
      <c r="H120" s="251">
        <v>0</v>
      </c>
      <c r="I120" s="251">
        <v>16001</v>
      </c>
      <c r="J120" s="251">
        <v>-16001</v>
      </c>
      <c r="K120" s="251">
        <v>-100</v>
      </c>
      <c r="L120" s="251">
        <v>68.39</v>
      </c>
      <c r="M120" s="251">
        <v>0</v>
      </c>
    </row>
    <row r="121" spans="1:13" ht="14.25">
      <c r="A121" s="251">
        <v>121</v>
      </c>
      <c r="B121" s="251"/>
      <c r="C121" s="251">
        <v>7544</v>
      </c>
      <c r="D121" s="251">
        <v>3</v>
      </c>
      <c r="E121" s="251">
        <v>2015</v>
      </c>
      <c r="F121" s="251">
        <v>2000</v>
      </c>
      <c r="G121" s="251" t="s">
        <v>57</v>
      </c>
      <c r="H121" s="251">
        <v>2021</v>
      </c>
      <c r="I121" s="251">
        <v>2820</v>
      </c>
      <c r="J121" s="251">
        <v>-799</v>
      </c>
      <c r="K121" s="251">
        <v>-28.3333333333</v>
      </c>
      <c r="L121" s="251">
        <v>197.35</v>
      </c>
      <c r="M121" s="251">
        <v>10.2</v>
      </c>
    </row>
    <row r="122" spans="1:13" ht="14.25">
      <c r="A122" s="251">
        <v>122</v>
      </c>
      <c r="B122" s="251"/>
      <c r="C122" s="251">
        <v>7545</v>
      </c>
      <c r="D122" s="251">
        <v>3</v>
      </c>
      <c r="E122" s="251">
        <v>2015</v>
      </c>
      <c r="F122" s="251">
        <v>2000</v>
      </c>
      <c r="G122" s="251" t="s">
        <v>58</v>
      </c>
      <c r="H122" s="251">
        <v>0</v>
      </c>
      <c r="I122" s="251">
        <v>11515</v>
      </c>
      <c r="J122" s="251">
        <v>-11515</v>
      </c>
      <c r="K122" s="251">
        <v>-100</v>
      </c>
      <c r="L122" s="251">
        <v>78.71</v>
      </c>
      <c r="M122" s="251">
        <v>0</v>
      </c>
    </row>
    <row r="123" spans="1:13" ht="14.25">
      <c r="A123" s="251">
        <v>123</v>
      </c>
      <c r="B123" s="251"/>
      <c r="C123" s="251">
        <v>7546</v>
      </c>
      <c r="D123" s="251">
        <v>3</v>
      </c>
      <c r="E123" s="251">
        <v>2015</v>
      </c>
      <c r="F123" s="251">
        <v>2000</v>
      </c>
      <c r="G123" s="251" t="s">
        <v>59</v>
      </c>
      <c r="H123" s="251">
        <v>0</v>
      </c>
      <c r="I123" s="251">
        <v>6932</v>
      </c>
      <c r="J123" s="251">
        <v>-6932</v>
      </c>
      <c r="K123" s="251">
        <v>-100</v>
      </c>
      <c r="L123" s="251">
        <v>51.42</v>
      </c>
      <c r="M123" s="251">
        <v>0</v>
      </c>
    </row>
    <row r="124" spans="1:13" ht="14.25">
      <c r="A124" s="251">
        <v>124</v>
      </c>
      <c r="B124" s="251"/>
      <c r="C124" s="251">
        <v>7547</v>
      </c>
      <c r="D124" s="251">
        <v>3</v>
      </c>
      <c r="E124" s="251">
        <v>2015</v>
      </c>
      <c r="F124" s="251">
        <v>2000</v>
      </c>
      <c r="G124" s="251" t="s">
        <v>60</v>
      </c>
      <c r="H124" s="251">
        <v>0</v>
      </c>
      <c r="I124" s="251">
        <v>20905</v>
      </c>
      <c r="J124" s="251">
        <v>-20905</v>
      </c>
      <c r="K124" s="251">
        <v>-100</v>
      </c>
      <c r="L124" s="251">
        <v>223.14</v>
      </c>
      <c r="M124" s="251">
        <v>0</v>
      </c>
    </row>
    <row r="125" spans="1:13" ht="14.25">
      <c r="A125" s="251">
        <v>125</v>
      </c>
      <c r="B125" s="251"/>
      <c r="C125" s="251">
        <v>7548</v>
      </c>
      <c r="D125" s="251">
        <v>3</v>
      </c>
      <c r="E125" s="251">
        <v>2015</v>
      </c>
      <c r="F125" s="251">
        <v>2000</v>
      </c>
      <c r="G125" s="251" t="s">
        <v>61</v>
      </c>
      <c r="H125" s="251">
        <v>18</v>
      </c>
      <c r="I125" s="251">
        <v>1531</v>
      </c>
      <c r="J125" s="251">
        <v>-1513</v>
      </c>
      <c r="K125" s="251">
        <v>-98.8242978445</v>
      </c>
      <c r="L125" s="251">
        <v>84.37</v>
      </c>
      <c r="M125" s="251">
        <v>0.2</v>
      </c>
    </row>
    <row r="126" spans="1:13" ht="14.25">
      <c r="A126" s="251">
        <v>126</v>
      </c>
      <c r="B126" s="251"/>
      <c r="C126" s="251">
        <v>7560</v>
      </c>
      <c r="D126" s="251" t="s">
        <v>405</v>
      </c>
      <c r="E126" s="251">
        <v>2015</v>
      </c>
      <c r="F126" s="251">
        <v>2000</v>
      </c>
      <c r="G126" s="251" t="s">
        <v>425</v>
      </c>
      <c r="H126" s="251">
        <v>8259</v>
      </c>
      <c r="I126" s="251">
        <v>14433</v>
      </c>
      <c r="J126" s="251">
        <v>-6174</v>
      </c>
      <c r="K126" s="251">
        <v>-42.776969445</v>
      </c>
      <c r="L126" s="251">
        <v>276.67</v>
      </c>
      <c r="M126" s="251">
        <v>29.9</v>
      </c>
    </row>
    <row r="127" spans="1:13" ht="14.25">
      <c r="A127" s="251">
        <v>127</v>
      </c>
      <c r="B127" s="251"/>
      <c r="C127" s="251">
        <v>7561</v>
      </c>
      <c r="D127" s="251">
        <v>3</v>
      </c>
      <c r="E127" s="251">
        <v>2015</v>
      </c>
      <c r="F127" s="251">
        <v>2000</v>
      </c>
      <c r="G127" s="251" t="s">
        <v>62</v>
      </c>
      <c r="H127" s="251">
        <v>8218</v>
      </c>
      <c r="I127" s="251">
        <v>8224</v>
      </c>
      <c r="J127" s="251">
        <v>-6</v>
      </c>
      <c r="K127" s="251">
        <v>-0.0729571984</v>
      </c>
      <c r="L127" s="251">
        <v>46.53</v>
      </c>
      <c r="M127" s="251">
        <v>176.6</v>
      </c>
    </row>
    <row r="128" spans="1:13" ht="14.25">
      <c r="A128" s="251">
        <v>128</v>
      </c>
      <c r="B128" s="251"/>
      <c r="C128" s="251">
        <v>7564</v>
      </c>
      <c r="D128" s="251">
        <v>3</v>
      </c>
      <c r="E128" s="251">
        <v>2015</v>
      </c>
      <c r="F128" s="251">
        <v>2000</v>
      </c>
      <c r="G128" s="251" t="s">
        <v>63</v>
      </c>
      <c r="H128" s="251">
        <v>41</v>
      </c>
      <c r="I128" s="251">
        <v>6209</v>
      </c>
      <c r="J128" s="251">
        <v>-6168</v>
      </c>
      <c r="K128" s="251">
        <v>-99.3396682235</v>
      </c>
      <c r="L128" s="251">
        <v>230.13</v>
      </c>
      <c r="M128" s="251">
        <v>0.2</v>
      </c>
    </row>
    <row r="129" spans="1:13" ht="14.25">
      <c r="A129" s="251">
        <v>129</v>
      </c>
      <c r="B129" s="251"/>
      <c r="C129" s="251">
        <v>7000</v>
      </c>
      <c r="D129" s="251" t="s">
        <v>426</v>
      </c>
      <c r="E129" s="251">
        <v>2015</v>
      </c>
      <c r="F129" s="251">
        <v>2000</v>
      </c>
      <c r="G129" s="251" t="s">
        <v>427</v>
      </c>
      <c r="H129" s="251">
        <v>815759</v>
      </c>
      <c r="I129" s="251">
        <v>810692</v>
      </c>
      <c r="J129" s="251">
        <v>5067</v>
      </c>
      <c r="K129" s="251">
        <v>0.6250215865</v>
      </c>
      <c r="L129" s="251">
        <v>184.38</v>
      </c>
      <c r="M129" s="251">
        <v>4424.3</v>
      </c>
    </row>
    <row r="130" spans="1:13" ht="14.25">
      <c r="A130" s="251">
        <v>130</v>
      </c>
      <c r="B130" s="251"/>
      <c r="C130" s="251">
        <v>7201</v>
      </c>
      <c r="D130" s="251" t="s">
        <v>426</v>
      </c>
      <c r="E130" s="251">
        <v>2015</v>
      </c>
      <c r="F130" s="251">
        <v>2000</v>
      </c>
      <c r="G130" s="251" t="s">
        <v>428</v>
      </c>
      <c r="H130" s="251">
        <v>192047</v>
      </c>
      <c r="I130" s="251">
        <v>187906</v>
      </c>
      <c r="J130" s="251">
        <v>4141</v>
      </c>
      <c r="K130" s="251">
        <v>2.2037614552</v>
      </c>
      <c r="L130" s="251">
        <v>40.01</v>
      </c>
      <c r="M130" s="251">
        <v>4800</v>
      </c>
    </row>
    <row r="131" spans="1:13" ht="14.25">
      <c r="A131" s="251">
        <v>131</v>
      </c>
      <c r="B131" s="251"/>
      <c r="C131" s="251"/>
      <c r="D131" s="251" t="s">
        <v>426</v>
      </c>
      <c r="E131" s="251"/>
      <c r="F131" s="251"/>
      <c r="G131" s="251" t="s">
        <v>429</v>
      </c>
      <c r="H131" s="251">
        <v>175495</v>
      </c>
      <c r="I131" s="251">
        <v>170584</v>
      </c>
      <c r="J131" s="251">
        <v>4911</v>
      </c>
      <c r="K131" s="251">
        <v>2.8789335459</v>
      </c>
      <c r="L131" s="251">
        <v>36.24</v>
      </c>
      <c r="M131" s="251">
        <v>4842.6</v>
      </c>
    </row>
    <row r="132" spans="1:13" ht="14.25">
      <c r="A132" s="251">
        <v>132</v>
      </c>
      <c r="B132" s="251"/>
      <c r="C132" s="251"/>
      <c r="D132" s="251" t="s">
        <v>426</v>
      </c>
      <c r="E132" s="251"/>
      <c r="F132" s="251"/>
      <c r="G132" s="251" t="s">
        <v>430</v>
      </c>
      <c r="H132" s="251">
        <v>9130</v>
      </c>
      <c r="I132" s="251">
        <v>9683</v>
      </c>
      <c r="J132" s="251">
        <v>-553</v>
      </c>
      <c r="K132" s="251">
        <v>-5.711039967</v>
      </c>
      <c r="L132" s="251">
        <v>1.95</v>
      </c>
      <c r="M132" s="251">
        <v>4682.1</v>
      </c>
    </row>
    <row r="133" spans="1:13" ht="14.25">
      <c r="A133" s="251">
        <v>133</v>
      </c>
      <c r="B133" s="251"/>
      <c r="C133" s="251"/>
      <c r="D133" s="251" t="s">
        <v>426</v>
      </c>
      <c r="E133" s="251"/>
      <c r="F133" s="251"/>
      <c r="G133" s="251" t="s">
        <v>431</v>
      </c>
      <c r="H133" s="251">
        <v>7422</v>
      </c>
      <c r="I133" s="251">
        <v>7639</v>
      </c>
      <c r="J133" s="251">
        <v>-217</v>
      </c>
      <c r="K133" s="251">
        <v>-2.8406859537</v>
      </c>
      <c r="L133" s="251">
        <v>1.81</v>
      </c>
      <c r="M133" s="251">
        <v>4100.6</v>
      </c>
    </row>
    <row r="134" spans="1:13" ht="14.25">
      <c r="A134" s="251">
        <v>134</v>
      </c>
      <c r="B134" s="251"/>
      <c r="C134" s="251">
        <v>7202</v>
      </c>
      <c r="D134" s="251" t="s">
        <v>426</v>
      </c>
      <c r="E134" s="251">
        <v>2015</v>
      </c>
      <c r="F134" s="251">
        <v>2000</v>
      </c>
      <c r="G134" s="251" t="s">
        <v>432</v>
      </c>
      <c r="H134" s="251">
        <v>87065</v>
      </c>
      <c r="I134" s="251">
        <v>88013</v>
      </c>
      <c r="J134" s="251">
        <v>-948</v>
      </c>
      <c r="K134" s="251">
        <v>-1.0771136082</v>
      </c>
      <c r="L134" s="251">
        <v>16.68</v>
      </c>
      <c r="M134" s="251">
        <v>5219.7</v>
      </c>
    </row>
    <row r="135" spans="1:13" ht="14.25">
      <c r="A135" s="251">
        <v>135</v>
      </c>
      <c r="B135" s="251"/>
      <c r="C135" s="251">
        <v>7203</v>
      </c>
      <c r="D135" s="251" t="s">
        <v>426</v>
      </c>
      <c r="E135" s="251">
        <v>2015</v>
      </c>
      <c r="F135" s="251">
        <v>2000</v>
      </c>
      <c r="G135" s="251" t="s">
        <v>433</v>
      </c>
      <c r="H135" s="251">
        <v>240314</v>
      </c>
      <c r="I135" s="251">
        <v>239496</v>
      </c>
      <c r="J135" s="251">
        <v>818</v>
      </c>
      <c r="K135" s="251">
        <v>0.3415505896</v>
      </c>
      <c r="L135" s="251">
        <v>47.77</v>
      </c>
      <c r="M135" s="251">
        <v>5030.6</v>
      </c>
    </row>
    <row r="136" spans="1:13" ht="14.25">
      <c r="A136" s="251">
        <v>136</v>
      </c>
      <c r="B136" s="251"/>
      <c r="C136" s="251"/>
      <c r="D136" s="251" t="s">
        <v>426</v>
      </c>
      <c r="E136" s="251"/>
      <c r="F136" s="251"/>
      <c r="G136" s="251" t="s">
        <v>429</v>
      </c>
      <c r="H136" s="251">
        <v>232730</v>
      </c>
      <c r="I136" s="251">
        <v>232110</v>
      </c>
      <c r="J136" s="251">
        <v>620</v>
      </c>
      <c r="K136" s="251">
        <v>0.2671147301</v>
      </c>
      <c r="L136" s="251">
        <v>46.48</v>
      </c>
      <c r="M136" s="251">
        <v>5007.1</v>
      </c>
    </row>
    <row r="137" spans="1:13" ht="14.25">
      <c r="A137" s="251">
        <v>137</v>
      </c>
      <c r="B137" s="251"/>
      <c r="C137" s="251"/>
      <c r="D137" s="251" t="s">
        <v>426</v>
      </c>
      <c r="E137" s="251"/>
      <c r="F137" s="251"/>
      <c r="G137" s="251" t="s">
        <v>430</v>
      </c>
      <c r="H137" s="251">
        <v>7584</v>
      </c>
      <c r="I137" s="251">
        <v>7386</v>
      </c>
      <c r="J137" s="251">
        <v>198</v>
      </c>
      <c r="K137" s="251">
        <v>2.6807473599</v>
      </c>
      <c r="L137" s="251">
        <v>1.29</v>
      </c>
      <c r="M137" s="251">
        <v>5879.1</v>
      </c>
    </row>
    <row r="138" spans="1:13" ht="14.25">
      <c r="A138" s="251">
        <v>138</v>
      </c>
      <c r="B138" s="251"/>
      <c r="C138" s="251">
        <v>7204</v>
      </c>
      <c r="D138" s="251" t="s">
        <v>426</v>
      </c>
      <c r="E138" s="251">
        <v>2015</v>
      </c>
      <c r="F138" s="251">
        <v>2000</v>
      </c>
      <c r="G138" s="251" t="s">
        <v>434</v>
      </c>
      <c r="H138" s="251">
        <v>173057</v>
      </c>
      <c r="I138" s="251">
        <v>164757</v>
      </c>
      <c r="J138" s="251">
        <v>8300</v>
      </c>
      <c r="K138" s="251">
        <v>5.0377222212</v>
      </c>
      <c r="L138" s="251">
        <v>46.46</v>
      </c>
      <c r="M138" s="251">
        <v>3724.9</v>
      </c>
    </row>
    <row r="139" spans="1:13" ht="14.25">
      <c r="A139" s="251">
        <v>139</v>
      </c>
      <c r="B139" s="251"/>
      <c r="C139" s="251"/>
      <c r="D139" s="251" t="s">
        <v>426</v>
      </c>
      <c r="E139" s="251"/>
      <c r="F139" s="251"/>
      <c r="G139" s="251" t="s">
        <v>429</v>
      </c>
      <c r="H139" s="251">
        <v>69581</v>
      </c>
      <c r="I139" s="251">
        <v>66094</v>
      </c>
      <c r="J139" s="251">
        <v>3487</v>
      </c>
      <c r="K139" s="251">
        <v>5.2758192877</v>
      </c>
      <c r="L139" s="251">
        <v>15.37</v>
      </c>
      <c r="M139" s="251">
        <v>4527.1</v>
      </c>
    </row>
    <row r="140" spans="1:13" ht="14.25">
      <c r="A140" s="251">
        <v>140</v>
      </c>
      <c r="B140" s="251"/>
      <c r="C140" s="251"/>
      <c r="D140" s="251" t="s">
        <v>426</v>
      </c>
      <c r="E140" s="251"/>
      <c r="F140" s="251"/>
      <c r="G140" s="251" t="s">
        <v>430</v>
      </c>
      <c r="H140" s="251">
        <v>39016</v>
      </c>
      <c r="I140" s="251">
        <v>36227</v>
      </c>
      <c r="J140" s="251">
        <v>2789</v>
      </c>
      <c r="K140" s="251">
        <v>7.6986777818</v>
      </c>
      <c r="L140" s="251">
        <v>14.61</v>
      </c>
      <c r="M140" s="251">
        <v>2670.5</v>
      </c>
    </row>
    <row r="141" spans="1:13" ht="14.25">
      <c r="A141" s="251">
        <v>141</v>
      </c>
      <c r="B141" s="251"/>
      <c r="C141" s="251"/>
      <c r="D141" s="251" t="s">
        <v>426</v>
      </c>
      <c r="E141" s="251"/>
      <c r="F141" s="251"/>
      <c r="G141" s="251" t="s">
        <v>431</v>
      </c>
      <c r="H141" s="251">
        <v>12552</v>
      </c>
      <c r="I141" s="251">
        <v>12905</v>
      </c>
      <c r="J141" s="251">
        <v>-353</v>
      </c>
      <c r="K141" s="251">
        <v>-2.7353738861</v>
      </c>
      <c r="L141" s="251">
        <v>2.65</v>
      </c>
      <c r="M141" s="251">
        <v>4736.6</v>
      </c>
    </row>
    <row r="142" spans="1:13" ht="14.25">
      <c r="A142" s="251">
        <v>142</v>
      </c>
      <c r="B142" s="251"/>
      <c r="C142" s="251"/>
      <c r="D142" s="251" t="s">
        <v>426</v>
      </c>
      <c r="E142" s="251"/>
      <c r="F142" s="251"/>
      <c r="G142" s="251" t="s">
        <v>435</v>
      </c>
      <c r="H142" s="251">
        <v>11259</v>
      </c>
      <c r="I142" s="251">
        <v>11331</v>
      </c>
      <c r="J142" s="251">
        <v>-72</v>
      </c>
      <c r="K142" s="251">
        <v>-0.6354249404</v>
      </c>
      <c r="L142" s="251">
        <v>2.91</v>
      </c>
      <c r="M142" s="251">
        <v>3869.1</v>
      </c>
    </row>
    <row r="143" spans="1:13" ht="14.25">
      <c r="A143" s="251">
        <v>143</v>
      </c>
      <c r="B143" s="251"/>
      <c r="C143" s="251"/>
      <c r="D143" s="251" t="s">
        <v>426</v>
      </c>
      <c r="E143" s="251"/>
      <c r="F143" s="251"/>
      <c r="G143" s="251" t="s">
        <v>436</v>
      </c>
      <c r="H143" s="251">
        <v>9713</v>
      </c>
      <c r="I143" s="251">
        <v>7260</v>
      </c>
      <c r="J143" s="251">
        <v>2453</v>
      </c>
      <c r="K143" s="251">
        <v>33.7878787879</v>
      </c>
      <c r="L143" s="251">
        <v>1.59</v>
      </c>
      <c r="M143" s="251">
        <v>6108.8</v>
      </c>
    </row>
    <row r="144" spans="1:13" ht="14.25">
      <c r="A144" s="251">
        <v>144</v>
      </c>
      <c r="B144" s="251"/>
      <c r="C144" s="251"/>
      <c r="D144" s="251" t="s">
        <v>426</v>
      </c>
      <c r="E144" s="251"/>
      <c r="F144" s="251"/>
      <c r="G144" s="251" t="s">
        <v>437</v>
      </c>
      <c r="H144" s="251">
        <v>8784</v>
      </c>
      <c r="I144" s="251">
        <v>8931</v>
      </c>
      <c r="J144" s="251">
        <v>-147</v>
      </c>
      <c r="K144" s="251">
        <v>-1.645952301</v>
      </c>
      <c r="L144" s="251">
        <v>4.42</v>
      </c>
      <c r="M144" s="251">
        <v>1987.3</v>
      </c>
    </row>
    <row r="145" spans="1:13" ht="14.25">
      <c r="A145" s="251">
        <v>145</v>
      </c>
      <c r="B145" s="251"/>
      <c r="C145" s="251"/>
      <c r="D145" s="251" t="s">
        <v>426</v>
      </c>
      <c r="E145" s="251"/>
      <c r="F145" s="251"/>
      <c r="G145" s="251" t="s">
        <v>438</v>
      </c>
      <c r="H145" s="251">
        <v>8230</v>
      </c>
      <c r="I145" s="251">
        <v>8170</v>
      </c>
      <c r="J145" s="251">
        <v>60</v>
      </c>
      <c r="K145" s="251">
        <v>0.7343941248</v>
      </c>
      <c r="L145" s="251">
        <v>1.68</v>
      </c>
      <c r="M145" s="251">
        <v>4898.8</v>
      </c>
    </row>
    <row r="146" spans="1:13" ht="14.25">
      <c r="A146" s="251">
        <v>146</v>
      </c>
      <c r="B146" s="251"/>
      <c r="C146" s="251"/>
      <c r="D146" s="251" t="s">
        <v>426</v>
      </c>
      <c r="E146" s="251"/>
      <c r="F146" s="251"/>
      <c r="G146" s="251" t="s">
        <v>439</v>
      </c>
      <c r="H146" s="251">
        <v>7171</v>
      </c>
      <c r="I146" s="251">
        <v>7357</v>
      </c>
      <c r="J146" s="251">
        <v>-186</v>
      </c>
      <c r="K146" s="251">
        <v>-2.5282044312</v>
      </c>
      <c r="L146" s="251">
        <v>2.09</v>
      </c>
      <c r="M146" s="251">
        <v>3431.1</v>
      </c>
    </row>
    <row r="147" spans="1:13" ht="14.25">
      <c r="A147" s="251">
        <v>147</v>
      </c>
      <c r="B147" s="251"/>
      <c r="C147" s="251"/>
      <c r="D147" s="251" t="s">
        <v>426</v>
      </c>
      <c r="E147" s="251"/>
      <c r="F147" s="251"/>
      <c r="G147" s="251" t="s">
        <v>440</v>
      </c>
      <c r="H147" s="251">
        <v>6751</v>
      </c>
      <c r="I147" s="251">
        <v>6482</v>
      </c>
      <c r="J147" s="251">
        <v>269</v>
      </c>
      <c r="K147" s="251">
        <v>4.149953718</v>
      </c>
      <c r="L147" s="251">
        <v>1.14</v>
      </c>
      <c r="M147" s="251">
        <v>5921.9</v>
      </c>
    </row>
    <row r="148" spans="1:13" ht="14.25">
      <c r="A148" s="251">
        <v>148</v>
      </c>
      <c r="B148" s="251"/>
      <c r="C148" s="251">
        <v>7205</v>
      </c>
      <c r="D148" s="251" t="s">
        <v>426</v>
      </c>
      <c r="E148" s="251">
        <v>2015</v>
      </c>
      <c r="F148" s="251">
        <v>2000</v>
      </c>
      <c r="G148" s="251" t="s">
        <v>441</v>
      </c>
      <c r="H148" s="251">
        <v>21512</v>
      </c>
      <c r="I148" s="251">
        <v>19490</v>
      </c>
      <c r="J148" s="251">
        <v>2022</v>
      </c>
      <c r="K148" s="251">
        <v>10.3745510518</v>
      </c>
      <c r="L148" s="251">
        <v>6.14</v>
      </c>
      <c r="M148" s="251">
        <v>3503.6</v>
      </c>
    </row>
    <row r="149" spans="1:13" ht="14.25">
      <c r="A149" s="251">
        <v>149</v>
      </c>
      <c r="B149" s="251"/>
      <c r="C149" s="251">
        <v>7207</v>
      </c>
      <c r="D149" s="251" t="s">
        <v>426</v>
      </c>
      <c r="E149" s="251">
        <v>2015</v>
      </c>
      <c r="F149" s="251">
        <v>2000</v>
      </c>
      <c r="G149" s="251" t="s">
        <v>442</v>
      </c>
      <c r="H149" s="251">
        <v>31131</v>
      </c>
      <c r="I149" s="251">
        <v>31154</v>
      </c>
      <c r="J149" s="251">
        <v>-23</v>
      </c>
      <c r="K149" s="251">
        <v>-0.0738267959</v>
      </c>
      <c r="L149" s="251">
        <v>7.64</v>
      </c>
      <c r="M149" s="251">
        <v>4074.7</v>
      </c>
    </row>
    <row r="150" spans="1:13" ht="14.25">
      <c r="A150" s="251">
        <v>150</v>
      </c>
      <c r="B150" s="251"/>
      <c r="C150" s="251">
        <v>7208</v>
      </c>
      <c r="D150" s="251" t="s">
        <v>426</v>
      </c>
      <c r="E150" s="251">
        <v>2015</v>
      </c>
      <c r="F150" s="251">
        <v>2000</v>
      </c>
      <c r="G150" s="251" t="s">
        <v>443</v>
      </c>
      <c r="H150" s="251">
        <v>11901</v>
      </c>
      <c r="I150" s="251">
        <v>12322</v>
      </c>
      <c r="J150" s="251">
        <v>-421</v>
      </c>
      <c r="K150" s="251">
        <v>-3.4166531407</v>
      </c>
      <c r="L150" s="251">
        <v>4.42</v>
      </c>
      <c r="M150" s="251">
        <v>2692.5</v>
      </c>
    </row>
    <row r="151" spans="1:13" ht="14.25">
      <c r="A151" s="251">
        <v>151</v>
      </c>
      <c r="B151" s="251"/>
      <c r="C151" s="251">
        <v>7209</v>
      </c>
      <c r="D151" s="251" t="s">
        <v>426</v>
      </c>
      <c r="E151" s="251">
        <v>2015</v>
      </c>
      <c r="F151" s="251">
        <v>2000</v>
      </c>
      <c r="G151" s="251" t="s">
        <v>444</v>
      </c>
      <c r="H151" s="251">
        <v>8816</v>
      </c>
      <c r="I151" s="251">
        <v>8045</v>
      </c>
      <c r="J151" s="251">
        <v>771</v>
      </c>
      <c r="K151" s="251">
        <v>9.5835922933</v>
      </c>
      <c r="L151" s="251">
        <v>2.41</v>
      </c>
      <c r="M151" s="251">
        <v>3658.1</v>
      </c>
    </row>
    <row r="152" spans="1:13" ht="14.25">
      <c r="A152" s="251">
        <v>152</v>
      </c>
      <c r="B152" s="251"/>
      <c r="C152" s="251">
        <v>7210</v>
      </c>
      <c r="D152" s="251" t="s">
        <v>426</v>
      </c>
      <c r="E152" s="251">
        <v>2015</v>
      </c>
      <c r="F152" s="251">
        <v>2000</v>
      </c>
      <c r="G152" s="251" t="s">
        <v>445</v>
      </c>
      <c r="H152" s="251">
        <v>9695</v>
      </c>
      <c r="I152" s="251">
        <v>10523</v>
      </c>
      <c r="J152" s="251">
        <v>-828</v>
      </c>
      <c r="K152" s="251">
        <v>-7.8684785707</v>
      </c>
      <c r="L152" s="251">
        <v>2.48</v>
      </c>
      <c r="M152" s="251">
        <v>3909.3</v>
      </c>
    </row>
    <row r="153" spans="1:13" ht="14.25">
      <c r="A153" s="251">
        <v>153</v>
      </c>
      <c r="B153" s="251"/>
      <c r="C153" s="251">
        <v>7212</v>
      </c>
      <c r="D153" s="251" t="s">
        <v>426</v>
      </c>
      <c r="E153" s="251">
        <v>2015</v>
      </c>
      <c r="F153" s="251">
        <v>2000</v>
      </c>
      <c r="G153" s="251" t="s">
        <v>446</v>
      </c>
      <c r="H153" s="251">
        <v>19265</v>
      </c>
      <c r="I153" s="251">
        <v>22177</v>
      </c>
      <c r="J153" s="251">
        <v>-2912</v>
      </c>
      <c r="K153" s="251">
        <v>-13.1307210173</v>
      </c>
      <c r="L153" s="251">
        <v>5.73</v>
      </c>
      <c r="M153" s="251">
        <v>3362.1</v>
      </c>
    </row>
    <row r="154" spans="1:13" ht="14.25">
      <c r="A154" s="251">
        <v>154</v>
      </c>
      <c r="B154" s="251"/>
      <c r="C154" s="251">
        <v>7213</v>
      </c>
      <c r="D154" s="251" t="s">
        <v>426</v>
      </c>
      <c r="E154" s="251">
        <v>2015</v>
      </c>
      <c r="F154" s="251">
        <v>2000</v>
      </c>
      <c r="G154" s="251" t="s">
        <v>447</v>
      </c>
      <c r="H154" s="251">
        <v>15904</v>
      </c>
      <c r="I154" s="251">
        <v>16197</v>
      </c>
      <c r="J154" s="251">
        <v>-293</v>
      </c>
      <c r="K154" s="251">
        <v>-1.808976971</v>
      </c>
      <c r="L154" s="251">
        <v>3.45</v>
      </c>
      <c r="M154" s="251">
        <v>4609.9</v>
      </c>
    </row>
    <row r="155" spans="1:13" ht="14.25">
      <c r="A155" s="251">
        <v>155</v>
      </c>
      <c r="B155" s="251"/>
      <c r="C155" s="251"/>
      <c r="D155" s="251" t="s">
        <v>426</v>
      </c>
      <c r="E155" s="251"/>
      <c r="F155" s="251"/>
      <c r="G155" s="251" t="s">
        <v>429</v>
      </c>
      <c r="H155" s="251">
        <v>10640</v>
      </c>
      <c r="I155" s="251">
        <v>10643</v>
      </c>
      <c r="J155" s="251">
        <v>-3</v>
      </c>
      <c r="K155" s="251">
        <v>-0.0281875411</v>
      </c>
      <c r="L155" s="251">
        <v>2.12</v>
      </c>
      <c r="M155" s="251">
        <v>5018.9</v>
      </c>
    </row>
    <row r="156" spans="1:13" ht="14.25">
      <c r="A156" s="251">
        <v>156</v>
      </c>
      <c r="B156" s="251"/>
      <c r="C156" s="251"/>
      <c r="D156" s="251" t="s">
        <v>426</v>
      </c>
      <c r="E156" s="251"/>
      <c r="F156" s="251"/>
      <c r="G156" s="251" t="s">
        <v>430</v>
      </c>
      <c r="H156" s="251">
        <v>5264</v>
      </c>
      <c r="I156" s="251">
        <v>5554</v>
      </c>
      <c r="J156" s="251">
        <v>-290</v>
      </c>
      <c r="K156" s="251">
        <v>-5.2214620094</v>
      </c>
      <c r="L156" s="251">
        <v>1.33</v>
      </c>
      <c r="M156" s="251">
        <v>3957.9</v>
      </c>
    </row>
    <row r="157" spans="1:13" ht="14.25">
      <c r="A157" s="251">
        <v>157</v>
      </c>
      <c r="B157" s="251"/>
      <c r="C157" s="251">
        <v>7301</v>
      </c>
      <c r="D157" s="251" t="s">
        <v>426</v>
      </c>
      <c r="E157" s="251">
        <v>2015</v>
      </c>
      <c r="F157" s="251">
        <v>2000</v>
      </c>
      <c r="G157" s="251" t="s">
        <v>448</v>
      </c>
      <c r="H157" s="251">
        <v>5052</v>
      </c>
      <c r="I157" s="251">
        <v>5120</v>
      </c>
      <c r="J157" s="251">
        <v>-68</v>
      </c>
      <c r="K157" s="251">
        <v>-1.328125</v>
      </c>
      <c r="L157" s="251">
        <v>1.18</v>
      </c>
      <c r="M157" s="251">
        <v>4281.4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8" sqref="H8"/>
    </sheetView>
  </sheetViews>
  <sheetFormatPr defaultColWidth="8.79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2:G70"/>
  <sheetViews>
    <sheetView zoomScalePageLayoutView="0" workbookViewId="0" topLeftCell="A45">
      <selection activeCell="H8" sqref="H8"/>
    </sheetView>
  </sheetViews>
  <sheetFormatPr defaultColWidth="8.796875" defaultRowHeight="15"/>
  <cols>
    <col min="1" max="1" width="3.19921875" style="52" bestFit="1" customWidth="1"/>
    <col min="5" max="5" width="9.3984375" style="0" bestFit="1" customWidth="1"/>
  </cols>
  <sheetData>
    <row r="1" ht="15"/>
    <row r="2" spans="2:7" ht="15">
      <c r="B2" s="199"/>
      <c r="C2" s="212" t="s">
        <v>308</v>
      </c>
      <c r="D2" s="19"/>
      <c r="E2" s="19"/>
      <c r="F2" s="19"/>
      <c r="G2" t="s">
        <v>353</v>
      </c>
    </row>
    <row r="3" spans="2:6" ht="12.75">
      <c r="B3" s="20"/>
      <c r="C3" s="20"/>
      <c r="D3" s="20"/>
      <c r="E3" s="501"/>
      <c r="F3" s="502"/>
    </row>
    <row r="4" spans="2:6" ht="12.75">
      <c r="B4" s="31" t="s">
        <v>92</v>
      </c>
      <c r="C4" s="498" t="s">
        <v>94</v>
      </c>
      <c r="D4" s="499"/>
      <c r="E4" s="500"/>
      <c r="F4" s="23"/>
    </row>
    <row r="5" spans="2:6" ht="12.75">
      <c r="B5" s="21" t="s">
        <v>73</v>
      </c>
      <c r="C5" s="22"/>
      <c r="D5" s="22"/>
      <c r="E5" s="22"/>
      <c r="F5" s="26"/>
    </row>
    <row r="6" spans="2:6" ht="12.75">
      <c r="B6" s="27" t="s">
        <v>92</v>
      </c>
      <c r="C6" s="111" t="s">
        <v>93</v>
      </c>
      <c r="D6" s="111" t="s">
        <v>95</v>
      </c>
      <c r="E6" s="111" t="s">
        <v>96</v>
      </c>
      <c r="F6" s="29"/>
    </row>
    <row r="7" spans="1:6" ht="14.25">
      <c r="A7" s="52">
        <v>1</v>
      </c>
      <c r="B7" s="21" t="s">
        <v>163</v>
      </c>
      <c r="C7" s="22"/>
      <c r="D7" s="22"/>
      <c r="E7" s="22">
        <v>294247</v>
      </c>
      <c r="F7" s="30"/>
    </row>
    <row r="8" spans="1:6" ht="14.25">
      <c r="A8" s="52">
        <v>2</v>
      </c>
      <c r="B8" s="21" t="s">
        <v>164</v>
      </c>
      <c r="C8" s="22"/>
      <c r="D8" s="22"/>
      <c r="E8" s="22">
        <v>124062</v>
      </c>
      <c r="F8" s="30"/>
    </row>
    <row r="9" spans="1:6" ht="14.25">
      <c r="A9" s="52">
        <v>3</v>
      </c>
      <c r="B9" s="21" t="s">
        <v>165</v>
      </c>
      <c r="C9" s="22"/>
      <c r="D9" s="22"/>
      <c r="E9" s="22">
        <v>335444</v>
      </c>
      <c r="F9" s="30"/>
    </row>
    <row r="10" spans="1:6" ht="14.25">
      <c r="A10" s="52">
        <v>4</v>
      </c>
      <c r="B10" s="21" t="s">
        <v>166</v>
      </c>
      <c r="C10" s="22"/>
      <c r="D10" s="22"/>
      <c r="E10" s="22">
        <v>350237</v>
      </c>
      <c r="F10" s="30"/>
    </row>
    <row r="11" spans="1:6" ht="14.25">
      <c r="A11" s="52">
        <v>5</v>
      </c>
      <c r="B11" s="21" t="s">
        <v>167</v>
      </c>
      <c r="C11" s="22"/>
      <c r="D11" s="22"/>
      <c r="E11" s="22">
        <v>61913</v>
      </c>
      <c r="F11" s="30"/>
    </row>
    <row r="12" spans="1:6" ht="14.25">
      <c r="A12" s="52">
        <v>6</v>
      </c>
      <c r="B12" s="21" t="s">
        <v>168</v>
      </c>
      <c r="C12" s="22"/>
      <c r="D12" s="22"/>
      <c r="E12" s="22">
        <v>77441</v>
      </c>
      <c r="F12" s="30"/>
    </row>
    <row r="13" spans="1:6" ht="14.25">
      <c r="A13" s="52">
        <v>7</v>
      </c>
      <c r="B13" s="21" t="s">
        <v>169</v>
      </c>
      <c r="C13" s="22"/>
      <c r="D13" s="22"/>
      <c r="E13" s="22">
        <v>49377</v>
      </c>
      <c r="F13" s="30"/>
    </row>
    <row r="14" spans="1:6" ht="14.25">
      <c r="A14" s="52">
        <v>8</v>
      </c>
      <c r="B14" s="21" t="s">
        <v>170</v>
      </c>
      <c r="C14" s="22"/>
      <c r="D14" s="22"/>
      <c r="E14" s="22">
        <v>38556</v>
      </c>
      <c r="F14" s="30"/>
    </row>
    <row r="15" spans="1:6" ht="14.25">
      <c r="A15" s="52">
        <v>9</v>
      </c>
      <c r="B15" s="21" t="s">
        <v>171</v>
      </c>
      <c r="C15" s="22"/>
      <c r="D15" s="22"/>
      <c r="E15" s="22">
        <v>58162</v>
      </c>
      <c r="F15" s="30"/>
    </row>
    <row r="16" spans="1:6" ht="14.25">
      <c r="A16" s="52">
        <v>10</v>
      </c>
      <c r="B16" s="21" t="s">
        <v>172</v>
      </c>
      <c r="C16" s="22"/>
      <c r="D16" s="22"/>
      <c r="E16" s="22">
        <v>38503</v>
      </c>
      <c r="F16" s="30"/>
    </row>
    <row r="17" spans="1:6" ht="14.25">
      <c r="A17" s="52">
        <v>11</v>
      </c>
      <c r="B17" s="22" t="s">
        <v>173</v>
      </c>
      <c r="C17" s="22"/>
      <c r="D17" s="22"/>
      <c r="E17" s="22">
        <v>57797</v>
      </c>
      <c r="F17" s="30"/>
    </row>
    <row r="18" spans="1:6" ht="14.25">
      <c r="A18" s="52">
        <v>12</v>
      </c>
      <c r="B18" s="22" t="s">
        <v>174</v>
      </c>
      <c r="C18" s="22"/>
      <c r="D18" s="22"/>
      <c r="E18" s="22">
        <v>62400</v>
      </c>
      <c r="F18" s="30"/>
    </row>
    <row r="19" spans="1:6" ht="14.25">
      <c r="A19" s="52">
        <v>13</v>
      </c>
      <c r="B19" s="22" t="s">
        <v>259</v>
      </c>
      <c r="C19" s="22"/>
      <c r="D19" s="22"/>
      <c r="E19" s="22">
        <v>30924</v>
      </c>
      <c r="F19" s="30"/>
    </row>
    <row r="20" spans="2:6" ht="14.25">
      <c r="B20" s="25" t="s">
        <v>9</v>
      </c>
      <c r="C20" s="22">
        <f>SUM(C7:C19)</f>
        <v>0</v>
      </c>
      <c r="D20" s="22">
        <f>SUM(D7:D19)</f>
        <v>0</v>
      </c>
      <c r="E20" s="22">
        <f>SUM(E7:E19)</f>
        <v>1579063</v>
      </c>
      <c r="F20" s="30"/>
    </row>
    <row r="21" spans="2:6" ht="14.25">
      <c r="B21" s="22"/>
      <c r="C21" s="22"/>
      <c r="D21" s="22"/>
      <c r="E21" s="22"/>
      <c r="F21" s="30"/>
    </row>
    <row r="22" spans="1:6" ht="14.25">
      <c r="A22" s="52">
        <v>14</v>
      </c>
      <c r="B22" s="21" t="s">
        <v>175</v>
      </c>
      <c r="C22" s="22"/>
      <c r="D22" s="22"/>
      <c r="E22" s="22">
        <v>12271</v>
      </c>
      <c r="F22" s="30"/>
    </row>
    <row r="23" spans="1:6" ht="14.25">
      <c r="A23" s="52">
        <v>15</v>
      </c>
      <c r="B23" s="21" t="s">
        <v>176</v>
      </c>
      <c r="C23" s="22"/>
      <c r="D23" s="22"/>
      <c r="E23" s="22">
        <v>9512</v>
      </c>
      <c r="F23" s="30"/>
    </row>
    <row r="24" spans="1:6" ht="14.25">
      <c r="A24" s="52">
        <v>16</v>
      </c>
      <c r="B24" s="21" t="s">
        <v>177</v>
      </c>
      <c r="C24" s="22"/>
      <c r="D24" s="22"/>
      <c r="E24" s="22">
        <v>14452</v>
      </c>
      <c r="F24" s="30"/>
    </row>
    <row r="25" spans="1:6" ht="14.25">
      <c r="A25" s="52">
        <v>18</v>
      </c>
      <c r="B25" s="21" t="s">
        <v>178</v>
      </c>
      <c r="C25" s="22"/>
      <c r="D25" s="22"/>
      <c r="E25" s="22">
        <v>8679</v>
      </c>
      <c r="F25" s="30"/>
    </row>
    <row r="26" spans="1:6" ht="14.25">
      <c r="A26" s="52">
        <v>19</v>
      </c>
      <c r="B26" s="21" t="s">
        <v>179</v>
      </c>
      <c r="C26" s="22"/>
      <c r="D26" s="22"/>
      <c r="E26" s="22">
        <v>12486</v>
      </c>
      <c r="F26" s="30"/>
    </row>
    <row r="27" spans="1:6" ht="14.25">
      <c r="A27" s="52">
        <v>20</v>
      </c>
      <c r="B27" s="21" t="s">
        <v>180</v>
      </c>
      <c r="C27" s="22"/>
      <c r="D27" s="22"/>
      <c r="E27" s="22">
        <v>5611</v>
      </c>
      <c r="F27" s="30"/>
    </row>
    <row r="28" spans="1:6" ht="14.25">
      <c r="A28" s="52">
        <v>21</v>
      </c>
      <c r="B28" s="21" t="s">
        <v>181</v>
      </c>
      <c r="C28" s="22"/>
      <c r="D28" s="22"/>
      <c r="E28" s="22">
        <v>5800</v>
      </c>
      <c r="F28" s="30"/>
    </row>
    <row r="29" spans="1:6" ht="14.25">
      <c r="A29" s="52">
        <v>22</v>
      </c>
      <c r="B29" s="21" t="s">
        <v>182</v>
      </c>
      <c r="C29" s="22"/>
      <c r="D29" s="22"/>
      <c r="E29" s="22">
        <v>615</v>
      </c>
      <c r="F29" s="30"/>
    </row>
    <row r="30" spans="1:6" ht="14.25">
      <c r="A30" s="52">
        <v>23</v>
      </c>
      <c r="B30" s="21" t="s">
        <v>183</v>
      </c>
      <c r="C30" s="22"/>
      <c r="D30" s="22"/>
      <c r="E30" s="22">
        <v>4470</v>
      </c>
      <c r="F30" s="30"/>
    </row>
    <row r="31" spans="1:6" ht="14.25">
      <c r="A31" s="52">
        <v>24</v>
      </c>
      <c r="B31" s="21" t="s">
        <v>184</v>
      </c>
      <c r="C31" s="22"/>
      <c r="D31" s="22"/>
      <c r="E31" s="22">
        <v>16264</v>
      </c>
      <c r="F31" s="30"/>
    </row>
    <row r="32" spans="1:6" ht="14.25">
      <c r="A32" s="52">
        <v>25</v>
      </c>
      <c r="B32" s="21" t="s">
        <v>185</v>
      </c>
      <c r="C32" s="22"/>
      <c r="D32" s="22"/>
      <c r="E32" s="22">
        <v>2831</v>
      </c>
      <c r="F32" s="30"/>
    </row>
    <row r="33" spans="1:6" ht="14.25">
      <c r="A33" s="52">
        <v>26</v>
      </c>
      <c r="B33" s="21" t="s">
        <v>186</v>
      </c>
      <c r="C33" s="22"/>
      <c r="D33" s="22"/>
      <c r="E33" s="22">
        <v>6582</v>
      </c>
      <c r="F33" s="30"/>
    </row>
    <row r="34" spans="1:6" ht="14.25">
      <c r="A34" s="52">
        <v>27</v>
      </c>
      <c r="B34" s="21" t="s">
        <v>187</v>
      </c>
      <c r="C34" s="22"/>
      <c r="D34" s="22"/>
      <c r="E34" s="22">
        <v>3579</v>
      </c>
      <c r="F34" s="30"/>
    </row>
    <row r="35" spans="1:6" ht="14.25">
      <c r="A35" s="52">
        <v>28</v>
      </c>
      <c r="B35" s="21" t="s">
        <v>188</v>
      </c>
      <c r="C35" s="22"/>
      <c r="D35" s="22"/>
      <c r="E35" s="22">
        <v>15037</v>
      </c>
      <c r="F35" s="30"/>
    </row>
    <row r="36" spans="1:6" ht="14.25">
      <c r="A36" s="52">
        <v>29</v>
      </c>
      <c r="B36" s="21" t="s">
        <v>189</v>
      </c>
      <c r="C36" s="22"/>
      <c r="D36" s="22"/>
      <c r="E36" s="22">
        <v>16303</v>
      </c>
      <c r="F36" s="30"/>
    </row>
    <row r="37" spans="1:6" ht="14.25">
      <c r="A37" s="52">
        <v>30</v>
      </c>
      <c r="B37" s="21" t="s">
        <v>190</v>
      </c>
      <c r="C37" s="22"/>
      <c r="D37" s="22"/>
      <c r="E37" s="22">
        <v>3206</v>
      </c>
      <c r="F37" s="30"/>
    </row>
    <row r="38" spans="1:6" ht="14.25">
      <c r="A38" s="52">
        <v>31</v>
      </c>
      <c r="B38" s="21" t="s">
        <v>191</v>
      </c>
      <c r="C38" s="22"/>
      <c r="D38" s="22"/>
      <c r="E38" s="22">
        <v>3536</v>
      </c>
      <c r="F38" s="30"/>
    </row>
    <row r="39" spans="1:6" ht="14.25">
      <c r="A39" s="52">
        <v>32</v>
      </c>
      <c r="B39" s="21" t="s">
        <v>192</v>
      </c>
      <c r="C39" s="22"/>
      <c r="D39" s="22"/>
      <c r="E39" s="22">
        <v>1668</v>
      </c>
      <c r="F39" s="30"/>
    </row>
    <row r="40" spans="1:6" ht="14.25">
      <c r="A40" s="52">
        <v>33</v>
      </c>
      <c r="B40" s="21" t="s">
        <v>193</v>
      </c>
      <c r="C40" s="22"/>
      <c r="D40" s="22"/>
      <c r="E40" s="22">
        <v>2189</v>
      </c>
      <c r="F40" s="30"/>
    </row>
    <row r="41" spans="1:6" ht="14.25">
      <c r="A41" s="52">
        <v>34</v>
      </c>
      <c r="B41" s="21" t="s">
        <v>194</v>
      </c>
      <c r="C41" s="22"/>
      <c r="D41" s="22"/>
      <c r="E41" s="22">
        <v>1322</v>
      </c>
      <c r="F41" s="30"/>
    </row>
    <row r="42" spans="1:6" ht="14.25">
      <c r="A42" s="52">
        <v>35</v>
      </c>
      <c r="B42" s="21" t="s">
        <v>195</v>
      </c>
      <c r="C42" s="22"/>
      <c r="D42" s="22"/>
      <c r="E42" s="22">
        <v>20913</v>
      </c>
      <c r="F42" s="30"/>
    </row>
    <row r="43" spans="1:6" ht="14.25">
      <c r="A43" s="52">
        <v>36</v>
      </c>
      <c r="B43" s="21" t="s">
        <v>196</v>
      </c>
      <c r="C43" s="22"/>
      <c r="D43" s="22"/>
      <c r="E43" s="22">
        <v>20322</v>
      </c>
      <c r="F43" s="30"/>
    </row>
    <row r="44" spans="1:6" ht="14.25">
      <c r="A44" s="52">
        <v>37</v>
      </c>
      <c r="B44" s="21" t="s">
        <v>197</v>
      </c>
      <c r="C44" s="22"/>
      <c r="D44" s="22"/>
      <c r="E44" s="22">
        <v>6495</v>
      </c>
      <c r="F44" s="30"/>
    </row>
    <row r="45" spans="1:6" ht="14.25">
      <c r="A45" s="52">
        <v>38</v>
      </c>
      <c r="B45" s="21" t="s">
        <v>198</v>
      </c>
      <c r="C45" s="22"/>
      <c r="D45" s="22"/>
      <c r="E45" s="22">
        <v>5001</v>
      </c>
      <c r="F45" s="30"/>
    </row>
    <row r="46" spans="1:6" ht="14.25">
      <c r="A46" s="52">
        <v>39</v>
      </c>
      <c r="B46" s="21" t="s">
        <v>199</v>
      </c>
      <c r="C46" s="22"/>
      <c r="D46" s="22"/>
      <c r="E46" s="22">
        <v>17370</v>
      </c>
      <c r="F46" s="30"/>
    </row>
    <row r="47" spans="1:6" ht="14.25">
      <c r="A47" s="52">
        <v>40</v>
      </c>
      <c r="B47" s="21" t="s">
        <v>200</v>
      </c>
      <c r="C47" s="22"/>
      <c r="D47" s="22"/>
      <c r="E47" s="22">
        <v>14295</v>
      </c>
      <c r="F47" s="30"/>
    </row>
    <row r="48" spans="1:6" ht="14.25">
      <c r="A48" s="52">
        <v>41</v>
      </c>
      <c r="B48" s="21" t="s">
        <v>201</v>
      </c>
      <c r="C48" s="22"/>
      <c r="D48" s="22"/>
      <c r="E48" s="22">
        <v>5950</v>
      </c>
      <c r="F48" s="30"/>
    </row>
    <row r="49" spans="1:6" ht="14.25">
      <c r="A49" s="52">
        <v>42</v>
      </c>
      <c r="B49" s="21" t="s">
        <v>202</v>
      </c>
      <c r="C49" s="22"/>
      <c r="D49" s="22"/>
      <c r="E49" s="22">
        <v>9157</v>
      </c>
      <c r="F49" s="30"/>
    </row>
    <row r="50" spans="1:6" ht="14.25">
      <c r="A50" s="52">
        <v>43</v>
      </c>
      <c r="B50" s="21" t="s">
        <v>203</v>
      </c>
      <c r="C50" s="22"/>
      <c r="D50" s="22"/>
      <c r="E50" s="22">
        <v>3577</v>
      </c>
      <c r="F50" s="30"/>
    </row>
    <row r="51" spans="1:6" ht="14.25">
      <c r="A51" s="52">
        <v>44</v>
      </c>
      <c r="B51" s="21" t="s">
        <v>204</v>
      </c>
      <c r="C51" s="22"/>
      <c r="D51" s="22"/>
      <c r="E51" s="22">
        <v>15880</v>
      </c>
      <c r="F51" s="30"/>
    </row>
    <row r="52" spans="1:6" ht="14.25">
      <c r="A52" s="52">
        <v>45</v>
      </c>
      <c r="B52" s="21" t="s">
        <v>205</v>
      </c>
      <c r="C52" s="22"/>
      <c r="D52" s="22"/>
      <c r="E52" s="22">
        <v>6777</v>
      </c>
      <c r="F52" s="30"/>
    </row>
    <row r="53" spans="1:6" ht="14.25">
      <c r="A53" s="52">
        <v>46</v>
      </c>
      <c r="B53" s="21" t="s">
        <v>206</v>
      </c>
      <c r="C53" s="22"/>
      <c r="D53" s="22"/>
      <c r="E53" s="22">
        <v>6505</v>
      </c>
      <c r="F53" s="30"/>
    </row>
    <row r="54" spans="1:6" ht="14.25">
      <c r="A54" s="52">
        <v>47</v>
      </c>
      <c r="B54" s="21" t="s">
        <v>207</v>
      </c>
      <c r="C54" s="22"/>
      <c r="D54" s="22"/>
      <c r="E54" s="22">
        <v>6577</v>
      </c>
      <c r="F54" s="30"/>
    </row>
    <row r="55" spans="1:6" ht="14.25">
      <c r="A55" s="52">
        <v>48</v>
      </c>
      <c r="B55" s="21" t="s">
        <v>208</v>
      </c>
      <c r="C55" s="22"/>
      <c r="D55" s="22"/>
      <c r="E55" s="22">
        <v>5373</v>
      </c>
      <c r="F55" s="30"/>
    </row>
    <row r="56" spans="1:6" ht="14.25">
      <c r="A56" s="52">
        <v>49</v>
      </c>
      <c r="B56" s="21" t="s">
        <v>209</v>
      </c>
      <c r="C56" s="22"/>
      <c r="D56" s="22"/>
      <c r="E56" s="22">
        <v>18304</v>
      </c>
      <c r="F56" s="30"/>
    </row>
    <row r="57" spans="1:6" ht="14.25">
      <c r="A57" s="52">
        <v>50</v>
      </c>
      <c r="B57" s="21" t="s">
        <v>210</v>
      </c>
      <c r="C57" s="22"/>
      <c r="D57" s="22"/>
      <c r="E57" s="22">
        <v>10475</v>
      </c>
      <c r="F57" s="30"/>
    </row>
    <row r="58" spans="1:6" ht="14.25">
      <c r="A58" s="52">
        <v>51</v>
      </c>
      <c r="B58" s="21" t="s">
        <v>211</v>
      </c>
      <c r="C58" s="22"/>
      <c r="D58" s="22"/>
      <c r="E58" s="22">
        <v>4319</v>
      </c>
      <c r="F58" s="30"/>
    </row>
    <row r="59" spans="1:6" ht="14.25">
      <c r="A59" s="52">
        <v>52</v>
      </c>
      <c r="B59" s="21" t="s">
        <v>212</v>
      </c>
      <c r="C59" s="22"/>
      <c r="D59" s="22"/>
      <c r="E59" s="22">
        <v>975</v>
      </c>
      <c r="F59" s="30"/>
    </row>
    <row r="60" spans="1:6" ht="14.25">
      <c r="A60" s="52">
        <v>53</v>
      </c>
      <c r="B60" s="21" t="s">
        <v>213</v>
      </c>
      <c r="C60" s="22"/>
      <c r="D60" s="22"/>
      <c r="E60" s="22">
        <v>0</v>
      </c>
      <c r="F60" s="30"/>
    </row>
    <row r="61" spans="1:6" ht="14.25">
      <c r="A61" s="52">
        <v>54</v>
      </c>
      <c r="B61" s="21" t="s">
        <v>214</v>
      </c>
      <c r="C61" s="22"/>
      <c r="D61" s="22"/>
      <c r="E61" s="22">
        <v>2021</v>
      </c>
      <c r="F61" s="30"/>
    </row>
    <row r="62" spans="1:6" ht="14.25">
      <c r="A62" s="52">
        <v>55</v>
      </c>
      <c r="B62" s="21" t="s">
        <v>215</v>
      </c>
      <c r="C62" s="22"/>
      <c r="D62" s="22"/>
      <c r="E62" s="22">
        <v>0</v>
      </c>
      <c r="F62" s="30"/>
    </row>
    <row r="63" spans="1:6" ht="14.25">
      <c r="A63" s="52">
        <v>56</v>
      </c>
      <c r="B63" s="21" t="s">
        <v>216</v>
      </c>
      <c r="C63" s="22"/>
      <c r="D63" s="22"/>
      <c r="E63" s="22">
        <v>0</v>
      </c>
      <c r="F63" s="30"/>
    </row>
    <row r="64" spans="1:6" ht="14.25">
      <c r="A64" s="52">
        <v>57</v>
      </c>
      <c r="B64" s="21" t="s">
        <v>217</v>
      </c>
      <c r="C64" s="22"/>
      <c r="D64" s="22"/>
      <c r="E64" s="22">
        <v>0</v>
      </c>
      <c r="F64" s="30"/>
    </row>
    <row r="65" spans="1:6" ht="14.25">
      <c r="A65" s="52">
        <v>58</v>
      </c>
      <c r="B65" s="21" t="s">
        <v>218</v>
      </c>
      <c r="C65" s="22"/>
      <c r="D65" s="22"/>
      <c r="E65" s="22">
        <v>18</v>
      </c>
      <c r="F65" s="30"/>
    </row>
    <row r="66" spans="1:6" ht="14.25">
      <c r="A66" s="52">
        <v>59</v>
      </c>
      <c r="B66" s="21" t="s">
        <v>219</v>
      </c>
      <c r="C66" s="22"/>
      <c r="D66" s="22"/>
      <c r="E66" s="22">
        <v>8218</v>
      </c>
      <c r="F66" s="30"/>
    </row>
    <row r="67" spans="1:6" ht="14.25">
      <c r="A67" s="52">
        <v>60</v>
      </c>
      <c r="B67" s="21" t="s">
        <v>220</v>
      </c>
      <c r="C67" s="22"/>
      <c r="D67" s="22"/>
      <c r="E67" s="22">
        <v>41</v>
      </c>
      <c r="F67" s="30"/>
    </row>
    <row r="68" spans="1:6" ht="14.25">
      <c r="A68" s="22"/>
      <c r="B68" s="25" t="s">
        <v>64</v>
      </c>
      <c r="C68" s="22">
        <f>SUM(C22:C67)</f>
        <v>0</v>
      </c>
      <c r="D68" s="22">
        <f>SUM(D22:D67)</f>
        <v>0</v>
      </c>
      <c r="E68" s="22">
        <f>SUM(E22:E67)</f>
        <v>334976</v>
      </c>
      <c r="F68" s="30"/>
    </row>
    <row r="69" spans="1:6" ht="14.25">
      <c r="A69" s="22"/>
      <c r="B69" s="22"/>
      <c r="C69" s="22"/>
      <c r="D69" s="22"/>
      <c r="E69" s="22"/>
      <c r="F69" s="30"/>
    </row>
    <row r="70" spans="1:6" ht="14.25">
      <c r="A70" s="19"/>
      <c r="B70" s="28" t="s">
        <v>66</v>
      </c>
      <c r="C70" s="24">
        <f>C20+C68</f>
        <v>0</v>
      </c>
      <c r="D70" s="24">
        <f>D20+D68</f>
        <v>0</v>
      </c>
      <c r="E70" s="24">
        <f>E20+E68</f>
        <v>1914039</v>
      </c>
      <c r="F70" s="29"/>
    </row>
  </sheetData>
  <sheetProtection/>
  <mergeCells count="2">
    <mergeCell ref="C4:E4"/>
    <mergeCell ref="E3:F3"/>
  </mergeCells>
  <printOptions/>
  <pageMargins left="0.787" right="0.787" top="0.984" bottom="0.984" header="0.512" footer="0.51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34"/>
    <pageSetUpPr fitToPage="1"/>
  </sheetPr>
  <dimension ref="B1:CF83"/>
  <sheetViews>
    <sheetView zoomScale="85" zoomScaleNormal="85" zoomScaleSheetLayoutView="80" zoomScalePageLayoutView="0" workbookViewId="0" topLeftCell="N1">
      <pane xSplit="5" ySplit="6" topLeftCell="Z55" activePane="bottomRight" state="frozen"/>
      <selection pane="topLeft" activeCell="H8" sqref="H8"/>
      <selection pane="topRight" activeCell="H8" sqref="H8"/>
      <selection pane="bottomLeft" activeCell="H8" sqref="H8"/>
      <selection pane="bottomRight" activeCell="H8" sqref="H8"/>
    </sheetView>
  </sheetViews>
  <sheetFormatPr defaultColWidth="12" defaultRowHeight="15"/>
  <cols>
    <col min="1" max="1" width="2.59765625" style="125" customWidth="1"/>
    <col min="2" max="2" width="4.59765625" style="125" customWidth="1"/>
    <col min="3" max="3" width="13.59765625" style="125" customWidth="1"/>
    <col min="4" max="6" width="19.59765625" style="125" customWidth="1"/>
    <col min="7" max="7" width="9.19921875" style="125" customWidth="1"/>
    <col min="8" max="8" width="4.59765625" style="125" customWidth="1"/>
    <col min="9" max="9" width="13.59765625" style="125" customWidth="1"/>
    <col min="10" max="12" width="19.59765625" style="125" customWidth="1"/>
    <col min="13" max="13" width="12" style="125" customWidth="1"/>
    <col min="14" max="14" width="4" style="125" customWidth="1"/>
    <col min="15" max="15" width="12.3984375" style="125" customWidth="1"/>
    <col min="16" max="20" width="12.59765625" style="125" customWidth="1"/>
    <col min="21" max="21" width="12.59765625" style="174" customWidth="1"/>
    <col min="22" max="31" width="12.59765625" style="125" customWidth="1"/>
    <col min="32" max="32" width="4.59765625" style="128" customWidth="1"/>
    <col min="33" max="33" width="4.59765625" style="125" customWidth="1"/>
    <col min="34" max="34" width="13.8984375" style="125" customWidth="1"/>
    <col min="35" max="35" width="7.19921875" style="125" customWidth="1"/>
    <col min="36" max="36" width="14.3984375" style="125" customWidth="1"/>
    <col min="37" max="37" width="12" style="125" customWidth="1"/>
    <col min="38" max="38" width="14.3984375" style="125" customWidth="1"/>
    <col min="39" max="39" width="7.19921875" style="125" customWidth="1"/>
    <col min="40" max="40" width="14.3984375" style="125" customWidth="1"/>
    <col min="41" max="41" width="12" style="125" customWidth="1"/>
    <col min="42" max="42" width="14.3984375" style="125" customWidth="1"/>
    <col min="43" max="43" width="7.19921875" style="125" customWidth="1"/>
    <col min="44" max="44" width="14.3984375" style="125" customWidth="1"/>
    <col min="45" max="45" width="12" style="125" customWidth="1"/>
    <col min="46" max="46" width="14.3984375" style="125" customWidth="1"/>
    <col min="47" max="47" width="7.19921875" style="125" customWidth="1"/>
    <col min="48" max="48" width="14.3984375" style="125" customWidth="1"/>
    <col min="49" max="49" width="12" style="125" customWidth="1"/>
    <col min="50" max="50" width="14.3984375" style="125" customWidth="1"/>
    <col min="51" max="51" width="7.19921875" style="125" customWidth="1"/>
    <col min="52" max="52" width="14.3984375" style="125" customWidth="1"/>
    <col min="53" max="53" width="12" style="125" customWidth="1"/>
    <col min="54" max="54" width="14.3984375" style="125" customWidth="1"/>
    <col min="55" max="55" width="7.19921875" style="125" customWidth="1"/>
    <col min="56" max="56" width="14.3984375" style="125" customWidth="1"/>
    <col min="57" max="57" width="12" style="125" customWidth="1"/>
    <col min="58" max="58" width="14.3984375" style="125" customWidth="1"/>
    <col min="59" max="59" width="7.19921875" style="125" customWidth="1"/>
    <col min="60" max="60" width="14.3984375" style="125" customWidth="1"/>
    <col min="61" max="61" width="12" style="125" customWidth="1"/>
    <col min="62" max="62" width="14.3984375" style="125" customWidth="1"/>
    <col min="63" max="63" width="7.19921875" style="125" customWidth="1"/>
    <col min="64" max="64" width="14.3984375" style="125" customWidth="1"/>
    <col min="65" max="65" width="12" style="125" customWidth="1"/>
    <col min="66" max="66" width="14.3984375" style="125" customWidth="1"/>
    <col min="67" max="67" width="7.19921875" style="125" customWidth="1"/>
    <col min="68" max="68" width="14.3984375" style="125" customWidth="1"/>
    <col min="69" max="69" width="12" style="125" customWidth="1"/>
    <col min="70" max="70" width="14.3984375" style="125" customWidth="1"/>
    <col min="71" max="71" width="7.19921875" style="125" customWidth="1"/>
    <col min="72" max="72" width="14.3984375" style="125" customWidth="1"/>
    <col min="73" max="73" width="12" style="125" customWidth="1"/>
    <col min="74" max="74" width="14.3984375" style="125" customWidth="1"/>
    <col min="75" max="75" width="7.19921875" style="125" customWidth="1"/>
    <col min="76" max="76" width="14.3984375" style="125" customWidth="1"/>
    <col min="77" max="77" width="12" style="125" customWidth="1"/>
    <col min="78" max="78" width="14.3984375" style="125" customWidth="1"/>
    <col min="79" max="79" width="7.19921875" style="125" customWidth="1"/>
    <col min="80" max="80" width="14.3984375" style="125" customWidth="1"/>
    <col min="81" max="81" width="12" style="125" customWidth="1"/>
    <col min="82" max="83" width="2.3984375" style="125" customWidth="1"/>
    <col min="84" max="84" width="19.19921875" style="125" customWidth="1"/>
    <col min="85" max="85" width="14.3984375" style="125" customWidth="1"/>
    <col min="86" max="86" width="7.19921875" style="125" customWidth="1"/>
    <col min="87" max="87" width="14.3984375" style="125" customWidth="1"/>
    <col min="88" max="88" width="7.19921875" style="125" customWidth="1"/>
    <col min="89" max="89" width="12" style="125" customWidth="1"/>
    <col min="90" max="90" width="14.3984375" style="125" customWidth="1"/>
    <col min="91" max="91" width="7.19921875" style="125" customWidth="1"/>
    <col min="92" max="92" width="14.3984375" style="125" customWidth="1"/>
    <col min="93" max="93" width="7.19921875" style="125" customWidth="1"/>
    <col min="94" max="94" width="12" style="125" customWidth="1"/>
    <col min="95" max="95" width="14.3984375" style="125" customWidth="1"/>
    <col min="96" max="96" width="7.19921875" style="125" customWidth="1"/>
    <col min="97" max="97" width="14.3984375" style="125" customWidth="1"/>
    <col min="98" max="98" width="7.19921875" style="125" customWidth="1"/>
    <col min="99" max="99" width="12" style="125" customWidth="1"/>
    <col min="100" max="100" width="14.3984375" style="125" customWidth="1"/>
    <col min="101" max="102" width="9.59765625" style="125" customWidth="1"/>
    <col min="103" max="103" width="7.19921875" style="125" customWidth="1"/>
    <col min="104" max="104" width="14.3984375" style="125" customWidth="1"/>
    <col min="105" max="105" width="7.19921875" style="125" customWidth="1"/>
    <col min="106" max="253" width="12" style="125" customWidth="1"/>
    <col min="254" max="16384" width="12" style="125" customWidth="1"/>
  </cols>
  <sheetData>
    <row r="1" spans="14:31" ht="12" customHeight="1" thickBot="1">
      <c r="N1" s="126">
        <v>1</v>
      </c>
      <c r="O1" s="127">
        <v>2</v>
      </c>
      <c r="P1" s="228">
        <v>3</v>
      </c>
      <c r="Q1" s="229">
        <v>4</v>
      </c>
      <c r="R1" s="228">
        <v>5</v>
      </c>
      <c r="S1" s="229">
        <v>6</v>
      </c>
      <c r="T1" s="228">
        <v>7</v>
      </c>
      <c r="U1" s="229">
        <v>8</v>
      </c>
      <c r="V1" s="228">
        <v>9</v>
      </c>
      <c r="W1" s="229">
        <v>10</v>
      </c>
      <c r="X1" s="228">
        <v>11</v>
      </c>
      <c r="Y1" s="229">
        <v>12</v>
      </c>
      <c r="Z1" s="228">
        <v>13</v>
      </c>
      <c r="AA1" s="229">
        <v>14</v>
      </c>
      <c r="AB1" s="228">
        <v>15</v>
      </c>
      <c r="AC1" s="126">
        <v>16</v>
      </c>
      <c r="AD1" s="229">
        <v>17</v>
      </c>
      <c r="AE1" s="126">
        <v>18</v>
      </c>
    </row>
    <row r="2" spans="2:84" ht="19.5" customHeight="1">
      <c r="B2" s="129" t="s">
        <v>146</v>
      </c>
      <c r="C2" s="129"/>
      <c r="I2" s="130"/>
      <c r="N2" s="252"/>
      <c r="O2" s="253"/>
      <c r="P2" s="507" t="s">
        <v>68</v>
      </c>
      <c r="Q2" s="508"/>
      <c r="R2" s="509"/>
      <c r="S2" s="507" t="s">
        <v>69</v>
      </c>
      <c r="T2" s="516"/>
      <c r="U2" s="517"/>
      <c r="V2" s="507" t="s">
        <v>260</v>
      </c>
      <c r="W2" s="508"/>
      <c r="X2" s="508"/>
      <c r="Y2" s="509"/>
      <c r="Z2" s="254"/>
      <c r="AA2" s="255" t="s">
        <v>70</v>
      </c>
      <c r="AB2" s="255"/>
      <c r="AC2" s="256"/>
      <c r="AD2" s="131"/>
      <c r="AE2" s="132"/>
      <c r="AH2" s="130"/>
      <c r="AX2" s="130"/>
      <c r="BN2" s="130"/>
      <c r="CF2" s="130"/>
    </row>
    <row r="3" spans="14:31" ht="15" customHeight="1" thickBot="1">
      <c r="N3" s="133" t="s">
        <v>72</v>
      </c>
      <c r="O3" s="257" t="s">
        <v>73</v>
      </c>
      <c r="P3" s="258" t="s">
        <v>350</v>
      </c>
      <c r="Q3" s="259" t="s">
        <v>351</v>
      </c>
      <c r="R3" s="259" t="s">
        <v>455</v>
      </c>
      <c r="S3" s="258" t="s">
        <v>350</v>
      </c>
      <c r="T3" s="259" t="s">
        <v>351</v>
      </c>
      <c r="U3" s="259" t="s">
        <v>455</v>
      </c>
      <c r="V3" s="261" t="s">
        <v>350</v>
      </c>
      <c r="W3" s="261" t="s">
        <v>351</v>
      </c>
      <c r="X3" s="261" t="s">
        <v>455</v>
      </c>
      <c r="Y3" s="262" t="s">
        <v>74</v>
      </c>
      <c r="Z3" s="260" t="s">
        <v>75</v>
      </c>
      <c r="AA3" s="261" t="s">
        <v>71</v>
      </c>
      <c r="AB3" s="261" t="s">
        <v>352</v>
      </c>
      <c r="AC3" s="262" t="s">
        <v>76</v>
      </c>
      <c r="AD3" s="263" t="s">
        <v>97</v>
      </c>
      <c r="AE3" s="264" t="s">
        <v>98</v>
      </c>
    </row>
    <row r="4" spans="2:31" ht="15">
      <c r="B4" s="512" t="s">
        <v>73</v>
      </c>
      <c r="C4" s="513"/>
      <c r="D4" s="265" t="s">
        <v>82</v>
      </c>
      <c r="E4" s="266" t="s">
        <v>83</v>
      </c>
      <c r="F4" s="267" t="s">
        <v>77</v>
      </c>
      <c r="G4" s="268"/>
      <c r="H4" s="512" t="s">
        <v>73</v>
      </c>
      <c r="I4" s="513"/>
      <c r="J4" s="265" t="s">
        <v>82</v>
      </c>
      <c r="K4" s="266" t="s">
        <v>83</v>
      </c>
      <c r="L4" s="267" t="s">
        <v>77</v>
      </c>
      <c r="M4" s="135"/>
      <c r="N4" s="133" t="s">
        <v>78</v>
      </c>
      <c r="O4" s="269"/>
      <c r="P4" s="270"/>
      <c r="Q4" s="271"/>
      <c r="R4" s="272"/>
      <c r="S4" s="273"/>
      <c r="T4" s="274"/>
      <c r="U4" s="275"/>
      <c r="V4" s="276"/>
      <c r="W4" s="269"/>
      <c r="X4" s="269"/>
      <c r="Y4" s="277"/>
      <c r="Z4" s="278"/>
      <c r="AA4" s="269"/>
      <c r="AB4" s="269"/>
      <c r="AC4" s="277"/>
      <c r="AD4" s="136"/>
      <c r="AE4" s="137"/>
    </row>
    <row r="5" spans="2:31" ht="15.75" thickBot="1">
      <c r="B5" s="514"/>
      <c r="C5" s="515"/>
      <c r="D5" s="1" t="s">
        <v>84</v>
      </c>
      <c r="E5" s="2" t="s">
        <v>85</v>
      </c>
      <c r="F5" s="279" t="s">
        <v>86</v>
      </c>
      <c r="G5" s="268"/>
      <c r="H5" s="514"/>
      <c r="I5" s="515"/>
      <c r="J5" s="1" t="s">
        <v>84</v>
      </c>
      <c r="K5" s="2" t="s">
        <v>85</v>
      </c>
      <c r="L5" s="279" t="s">
        <v>86</v>
      </c>
      <c r="M5" s="135"/>
      <c r="N5" s="280"/>
      <c r="O5" s="281"/>
      <c r="P5" s="138" t="s">
        <v>341</v>
      </c>
      <c r="Q5" s="139" t="s">
        <v>342</v>
      </c>
      <c r="R5" s="282" t="s">
        <v>456</v>
      </c>
      <c r="S5" s="283" t="s">
        <v>343</v>
      </c>
      <c r="T5" s="140" t="s">
        <v>344</v>
      </c>
      <c r="U5" s="141" t="s">
        <v>79</v>
      </c>
      <c r="V5" s="284" t="s">
        <v>87</v>
      </c>
      <c r="W5" s="285" t="s">
        <v>88</v>
      </c>
      <c r="X5" s="285" t="s">
        <v>89</v>
      </c>
      <c r="Y5" s="142" t="s">
        <v>80</v>
      </c>
      <c r="Z5" s="286"/>
      <c r="AA5" s="281"/>
      <c r="AB5" s="281"/>
      <c r="AC5" s="287"/>
      <c r="AD5" s="143"/>
      <c r="AE5" s="144"/>
    </row>
    <row r="6" spans="2:31" ht="15.75" thickTop="1">
      <c r="B6" s="145">
        <v>1</v>
      </c>
      <c r="C6" s="146" t="str">
        <f aca="true" t="shared" si="0" ref="C6:C18">VLOOKUP(B6,$N$6:$O$64,2)</f>
        <v>福島市</v>
      </c>
      <c r="D6" s="3">
        <f aca="true" t="shared" si="1" ref="D6:D18">VLOOKUP(B6,$N$6:$AC$64,5)</f>
        <v>34116552</v>
      </c>
      <c r="E6" s="4">
        <f aca="true" t="shared" si="2" ref="E6:E18">VLOOKUP(B6,$N$6:$AC$64,8)</f>
        <v>44711362</v>
      </c>
      <c r="F6" s="5">
        <f aca="true" t="shared" si="3" ref="F6:F18">VLOOKUP(B6,$N$6:$AC$64,12)</f>
        <v>0.75</v>
      </c>
      <c r="G6" s="147"/>
      <c r="H6" s="148">
        <v>43</v>
      </c>
      <c r="I6" s="146" t="str">
        <f aca="true" t="shared" si="4" ref="I6:I22">VLOOKUP(H6,$N$6:$O$64,2)</f>
        <v>鮫川村</v>
      </c>
      <c r="J6" s="3">
        <f aca="true" t="shared" si="5" ref="J6:J22">VLOOKUP(H6,$N$6:$AC$64,5)</f>
        <v>310838</v>
      </c>
      <c r="K6" s="4">
        <f aca="true" t="shared" si="6" ref="K6:K22">VLOOKUP(H6,$N$6:$AC$64,8)</f>
        <v>1924835</v>
      </c>
      <c r="L6" s="5">
        <v>0.38</v>
      </c>
      <c r="M6" s="135"/>
      <c r="N6" s="149">
        <v>1</v>
      </c>
      <c r="O6" s="150" t="s">
        <v>0</v>
      </c>
      <c r="P6" s="291">
        <v>31379512</v>
      </c>
      <c r="Q6" s="299">
        <v>33062813</v>
      </c>
      <c r="R6" s="300">
        <v>34116552</v>
      </c>
      <c r="S6" s="291">
        <v>42799699</v>
      </c>
      <c r="T6" s="292">
        <v>43827156</v>
      </c>
      <c r="U6" s="301">
        <v>44711362</v>
      </c>
      <c r="V6" s="151">
        <f aca="true" t="shared" si="7" ref="V6:V64">ROUND(P6/S6,2)</f>
        <v>0.73</v>
      </c>
      <c r="W6" s="152">
        <f aca="true" t="shared" si="8" ref="W6:W64">ROUND(Q6/T6,2)</f>
        <v>0.75</v>
      </c>
      <c r="X6" s="152">
        <f aca="true" t="shared" si="9" ref="X6:X64">ROUND(R6/U6,2)</f>
        <v>0.76</v>
      </c>
      <c r="Y6" s="153">
        <f aca="true" t="shared" si="10" ref="Y6:Y65">ROUND((X6+W6+V6)/3,2)</f>
        <v>0.75</v>
      </c>
      <c r="Z6" s="303">
        <v>43680896</v>
      </c>
      <c r="AA6" s="304">
        <v>10558028</v>
      </c>
      <c r="AB6" s="304">
        <v>3363582</v>
      </c>
      <c r="AC6" s="305">
        <f>AA6+Z6+AB6</f>
        <v>57602506</v>
      </c>
      <c r="AD6" s="304">
        <v>4043275</v>
      </c>
      <c r="AE6" s="435">
        <f>ROUND(AD6/AC6*100,1)</f>
        <v>7</v>
      </c>
    </row>
    <row r="7" spans="2:31" ht="15">
      <c r="B7" s="154">
        <v>2</v>
      </c>
      <c r="C7" s="146" t="str">
        <f t="shared" si="0"/>
        <v>会津若松市</v>
      </c>
      <c r="D7" s="6">
        <f t="shared" si="1"/>
        <v>13978951</v>
      </c>
      <c r="E7" s="7">
        <f t="shared" si="2"/>
        <v>23322844</v>
      </c>
      <c r="F7" s="8">
        <f t="shared" si="3"/>
        <v>0.61</v>
      </c>
      <c r="G7" s="147"/>
      <c r="H7" s="155">
        <v>44</v>
      </c>
      <c r="I7" s="146" t="str">
        <f t="shared" si="4"/>
        <v>石川町</v>
      </c>
      <c r="J7" s="113">
        <f t="shared" si="5"/>
        <v>1661534</v>
      </c>
      <c r="K7" s="114">
        <f t="shared" si="6"/>
        <v>3946236</v>
      </c>
      <c r="L7" s="115">
        <v>0.28</v>
      </c>
      <c r="M7" s="135"/>
      <c r="N7" s="156">
        <v>2</v>
      </c>
      <c r="O7" s="157" t="s">
        <v>1</v>
      </c>
      <c r="P7" s="219">
        <v>13350147</v>
      </c>
      <c r="Q7" s="302">
        <v>13692779</v>
      </c>
      <c r="R7" s="294">
        <v>13978951</v>
      </c>
      <c r="S7" s="219">
        <v>21536685</v>
      </c>
      <c r="T7" s="293">
        <v>22303766</v>
      </c>
      <c r="U7" s="295">
        <v>23322844</v>
      </c>
      <c r="V7" s="158">
        <f t="shared" si="7"/>
        <v>0.62</v>
      </c>
      <c r="W7" s="159">
        <f t="shared" si="8"/>
        <v>0.61</v>
      </c>
      <c r="X7" s="159">
        <f t="shared" si="9"/>
        <v>0.6</v>
      </c>
      <c r="Y7" s="160">
        <f t="shared" si="10"/>
        <v>0.61</v>
      </c>
      <c r="Z7" s="306">
        <v>17848686</v>
      </c>
      <c r="AA7" s="307">
        <v>9324706</v>
      </c>
      <c r="AB7" s="307">
        <v>1695139</v>
      </c>
      <c r="AC7" s="308">
        <f aca="true" t="shared" si="11" ref="AC7:AC64">AA7+Z7+AB7</f>
        <v>28868531</v>
      </c>
      <c r="AD7" s="307">
        <v>1806255</v>
      </c>
      <c r="AE7" s="436">
        <f aca="true" t="shared" si="12" ref="AE7:AE64">ROUND(AD7/AC7*100,1)</f>
        <v>6.3</v>
      </c>
    </row>
    <row r="8" spans="2:31" ht="15">
      <c r="B8" s="154">
        <v>3</v>
      </c>
      <c r="C8" s="146" t="str">
        <f t="shared" si="0"/>
        <v>郡山市</v>
      </c>
      <c r="D8" s="6">
        <f t="shared" si="1"/>
        <v>40640203</v>
      </c>
      <c r="E8" s="7">
        <f t="shared" si="2"/>
        <v>50996355</v>
      </c>
      <c r="F8" s="8">
        <f t="shared" si="3"/>
        <v>0.79</v>
      </c>
      <c r="G8" s="147"/>
      <c r="H8" s="148">
        <v>45</v>
      </c>
      <c r="I8" s="146" t="str">
        <f t="shared" si="4"/>
        <v>玉川村</v>
      </c>
      <c r="J8" s="113">
        <f t="shared" si="5"/>
        <v>751888</v>
      </c>
      <c r="K8" s="114">
        <f t="shared" si="6"/>
        <v>2131476</v>
      </c>
      <c r="L8" s="115">
        <v>0.38</v>
      </c>
      <c r="M8" s="135"/>
      <c r="N8" s="149">
        <v>3</v>
      </c>
      <c r="O8" s="157" t="s">
        <v>2</v>
      </c>
      <c r="P8" s="219">
        <v>38993109</v>
      </c>
      <c r="Q8" s="302">
        <v>40896845</v>
      </c>
      <c r="R8" s="294">
        <v>40640203</v>
      </c>
      <c r="S8" s="219">
        <v>50617116</v>
      </c>
      <c r="T8" s="293">
        <v>51513650</v>
      </c>
      <c r="U8" s="295">
        <v>50996355</v>
      </c>
      <c r="V8" s="158">
        <f t="shared" si="7"/>
        <v>0.77</v>
      </c>
      <c r="W8" s="159">
        <f t="shared" si="8"/>
        <v>0.79</v>
      </c>
      <c r="X8" s="159">
        <f t="shared" si="9"/>
        <v>0.8</v>
      </c>
      <c r="Y8" s="160">
        <f t="shared" si="10"/>
        <v>0.79</v>
      </c>
      <c r="Z8" s="306">
        <v>52150331</v>
      </c>
      <c r="AA8" s="307">
        <v>10314200</v>
      </c>
      <c r="AB8" s="307">
        <v>4800067</v>
      </c>
      <c r="AC8" s="308">
        <f t="shared" si="11"/>
        <v>67264598</v>
      </c>
      <c r="AD8" s="307">
        <v>3944797</v>
      </c>
      <c r="AE8" s="436">
        <f t="shared" si="12"/>
        <v>5.9</v>
      </c>
    </row>
    <row r="9" spans="2:31" ht="15">
      <c r="B9" s="154">
        <v>4</v>
      </c>
      <c r="C9" s="146" t="str">
        <f t="shared" si="0"/>
        <v>いわき市</v>
      </c>
      <c r="D9" s="6">
        <f t="shared" si="1"/>
        <v>43172873</v>
      </c>
      <c r="E9" s="7">
        <f t="shared" si="2"/>
        <v>56014416</v>
      </c>
      <c r="F9" s="8">
        <f t="shared" si="3"/>
        <v>0.75</v>
      </c>
      <c r="G9" s="147"/>
      <c r="H9" s="155">
        <v>46</v>
      </c>
      <c r="I9" s="146" t="str">
        <f t="shared" si="4"/>
        <v>平田村</v>
      </c>
      <c r="J9" s="113">
        <f t="shared" si="5"/>
        <v>655736</v>
      </c>
      <c r="K9" s="114">
        <f t="shared" si="6"/>
        <v>2402585</v>
      </c>
      <c r="L9" s="115">
        <v>0.28</v>
      </c>
      <c r="M9" s="135"/>
      <c r="N9" s="156">
        <v>4</v>
      </c>
      <c r="O9" s="157" t="s">
        <v>3</v>
      </c>
      <c r="P9" s="219">
        <v>40029330</v>
      </c>
      <c r="Q9" s="302">
        <v>42503904</v>
      </c>
      <c r="R9" s="294">
        <v>43172873</v>
      </c>
      <c r="S9" s="219">
        <v>55668214</v>
      </c>
      <c r="T9" s="293">
        <v>56327382</v>
      </c>
      <c r="U9" s="295">
        <v>56014416</v>
      </c>
      <c r="V9" s="158">
        <f t="shared" si="7"/>
        <v>0.72</v>
      </c>
      <c r="W9" s="159">
        <f t="shared" si="8"/>
        <v>0.75</v>
      </c>
      <c r="X9" s="159">
        <f t="shared" si="9"/>
        <v>0.77</v>
      </c>
      <c r="Y9" s="160">
        <f t="shared" si="10"/>
        <v>0.75</v>
      </c>
      <c r="Z9" s="306">
        <v>55449050</v>
      </c>
      <c r="AA9" s="307">
        <v>12795462</v>
      </c>
      <c r="AB9" s="307">
        <v>4757843</v>
      </c>
      <c r="AC9" s="308">
        <f t="shared" si="11"/>
        <v>73002355</v>
      </c>
      <c r="AD9" s="307">
        <v>3805101</v>
      </c>
      <c r="AE9" s="437">
        <f t="shared" si="12"/>
        <v>5.2</v>
      </c>
    </row>
    <row r="10" spans="2:31" ht="15">
      <c r="B10" s="154">
        <v>5</v>
      </c>
      <c r="C10" s="146" t="str">
        <f t="shared" si="0"/>
        <v>白河市</v>
      </c>
      <c r="D10" s="6">
        <f t="shared" si="1"/>
        <v>7955682</v>
      </c>
      <c r="E10" s="7">
        <f t="shared" si="2"/>
        <v>14394417</v>
      </c>
      <c r="F10" s="8">
        <f t="shared" si="3"/>
        <v>0.58</v>
      </c>
      <c r="G10" s="147"/>
      <c r="H10" s="155">
        <v>47</v>
      </c>
      <c r="I10" s="146" t="str">
        <f t="shared" si="4"/>
        <v>浅川町</v>
      </c>
      <c r="J10" s="113">
        <f t="shared" si="5"/>
        <v>674990</v>
      </c>
      <c r="K10" s="114">
        <f t="shared" si="6"/>
        <v>1909536</v>
      </c>
      <c r="L10" s="115">
        <v>0.37</v>
      </c>
      <c r="M10" s="135"/>
      <c r="N10" s="149">
        <v>5</v>
      </c>
      <c r="O10" s="157" t="s">
        <v>4</v>
      </c>
      <c r="P10" s="219">
        <v>7466361</v>
      </c>
      <c r="Q10" s="302">
        <v>7877151</v>
      </c>
      <c r="R10" s="294">
        <v>7955682</v>
      </c>
      <c r="S10" s="219">
        <v>12490788</v>
      </c>
      <c r="T10" s="293">
        <v>13160548</v>
      </c>
      <c r="U10" s="295">
        <v>14394417</v>
      </c>
      <c r="V10" s="158">
        <f t="shared" si="7"/>
        <v>0.6</v>
      </c>
      <c r="W10" s="159">
        <f t="shared" si="8"/>
        <v>0.6</v>
      </c>
      <c r="X10" s="159">
        <f t="shared" si="9"/>
        <v>0.55</v>
      </c>
      <c r="Y10" s="160">
        <f t="shared" si="10"/>
        <v>0.58</v>
      </c>
      <c r="Z10" s="306">
        <v>10168093</v>
      </c>
      <c r="AA10" s="307">
        <v>6426893</v>
      </c>
      <c r="AB10" s="307">
        <v>956950</v>
      </c>
      <c r="AC10" s="308">
        <f t="shared" si="11"/>
        <v>17551936</v>
      </c>
      <c r="AD10" s="307">
        <v>1240404</v>
      </c>
      <c r="AE10" s="436">
        <f t="shared" si="12"/>
        <v>7.1</v>
      </c>
    </row>
    <row r="11" spans="2:31" ht="15">
      <c r="B11" s="154">
        <v>6</v>
      </c>
      <c r="C11" s="146" t="str">
        <f t="shared" si="0"/>
        <v>須賀川市</v>
      </c>
      <c r="D11" s="6">
        <f t="shared" si="1"/>
        <v>8692460</v>
      </c>
      <c r="E11" s="7">
        <f t="shared" si="2"/>
        <v>15435178</v>
      </c>
      <c r="F11" s="8">
        <f t="shared" si="3"/>
        <v>0.57</v>
      </c>
      <c r="G11" s="147"/>
      <c r="H11" s="155">
        <v>48</v>
      </c>
      <c r="I11" s="146" t="str">
        <f t="shared" si="4"/>
        <v>古殿町</v>
      </c>
      <c r="J11" s="113">
        <f t="shared" si="5"/>
        <v>546970</v>
      </c>
      <c r="K11" s="114">
        <f t="shared" si="6"/>
        <v>2382183</v>
      </c>
      <c r="L11" s="115">
        <v>0.25</v>
      </c>
      <c r="M11" s="135"/>
      <c r="N11" s="156">
        <v>6</v>
      </c>
      <c r="O11" s="157" t="s">
        <v>5</v>
      </c>
      <c r="P11" s="219">
        <v>8067023</v>
      </c>
      <c r="Q11" s="302">
        <v>8513130</v>
      </c>
      <c r="R11" s="294">
        <v>8692460</v>
      </c>
      <c r="S11" s="219">
        <v>13957254</v>
      </c>
      <c r="T11" s="293">
        <v>14593993</v>
      </c>
      <c r="U11" s="295">
        <v>15435178</v>
      </c>
      <c r="V11" s="158">
        <f>ROUND(P11/S11,2)</f>
        <v>0.58</v>
      </c>
      <c r="W11" s="159">
        <f t="shared" si="8"/>
        <v>0.58</v>
      </c>
      <c r="X11" s="159">
        <f t="shared" si="9"/>
        <v>0.56</v>
      </c>
      <c r="Y11" s="160">
        <f t="shared" si="10"/>
        <v>0.57</v>
      </c>
      <c r="Z11" s="306">
        <v>11029279</v>
      </c>
      <c r="AA11" s="307">
        <v>6730020</v>
      </c>
      <c r="AB11" s="307">
        <v>1026154</v>
      </c>
      <c r="AC11" s="308">
        <f t="shared" si="11"/>
        <v>18785453</v>
      </c>
      <c r="AD11" s="307">
        <v>1141383</v>
      </c>
      <c r="AE11" s="436">
        <f t="shared" si="12"/>
        <v>6.1</v>
      </c>
    </row>
    <row r="12" spans="2:31" ht="15">
      <c r="B12" s="154">
        <v>7</v>
      </c>
      <c r="C12" s="146" t="str">
        <f t="shared" si="0"/>
        <v>喜多方市</v>
      </c>
      <c r="D12" s="6">
        <f t="shared" si="1"/>
        <v>4697413</v>
      </c>
      <c r="E12" s="7">
        <f t="shared" si="2"/>
        <v>14062394</v>
      </c>
      <c r="F12" s="8">
        <f t="shared" si="3"/>
        <v>0.36</v>
      </c>
      <c r="G12" s="147"/>
      <c r="H12" s="155">
        <v>49</v>
      </c>
      <c r="I12" s="146" t="str">
        <f t="shared" si="4"/>
        <v>三春町</v>
      </c>
      <c r="J12" s="113">
        <f t="shared" si="5"/>
        <v>1720023</v>
      </c>
      <c r="K12" s="114">
        <f t="shared" si="6"/>
        <v>4117358</v>
      </c>
      <c r="L12" s="115">
        <v>0.46</v>
      </c>
      <c r="M12" s="135"/>
      <c r="N12" s="149">
        <v>7</v>
      </c>
      <c r="O12" s="157" t="s">
        <v>6</v>
      </c>
      <c r="P12" s="219">
        <v>4497568</v>
      </c>
      <c r="Q12" s="302">
        <v>4635746</v>
      </c>
      <c r="R12" s="294">
        <v>4697413</v>
      </c>
      <c r="S12" s="219">
        <v>11834001</v>
      </c>
      <c r="T12" s="293">
        <v>12383309</v>
      </c>
      <c r="U12" s="295">
        <v>14062394</v>
      </c>
      <c r="V12" s="158">
        <f t="shared" si="7"/>
        <v>0.38</v>
      </c>
      <c r="W12" s="159">
        <f>ROUND(Q12/T12,2)</f>
        <v>0.37</v>
      </c>
      <c r="X12" s="159">
        <f>ROUND(R12/U12,2)</f>
        <v>0.33</v>
      </c>
      <c r="Y12" s="160">
        <f t="shared" si="10"/>
        <v>0.36</v>
      </c>
      <c r="Z12" s="306">
        <v>5889941</v>
      </c>
      <c r="AA12" s="307">
        <v>9353413</v>
      </c>
      <c r="AB12" s="307">
        <v>738352</v>
      </c>
      <c r="AC12" s="308">
        <f t="shared" si="11"/>
        <v>15981706</v>
      </c>
      <c r="AD12" s="307">
        <v>432007</v>
      </c>
      <c r="AE12" s="436">
        <f t="shared" si="12"/>
        <v>2.7</v>
      </c>
    </row>
    <row r="13" spans="2:31" ht="15">
      <c r="B13" s="154">
        <v>8</v>
      </c>
      <c r="C13" s="146" t="str">
        <f t="shared" si="0"/>
        <v>相馬市</v>
      </c>
      <c r="D13" s="6">
        <f t="shared" si="1"/>
        <v>4983599</v>
      </c>
      <c r="E13" s="7">
        <f t="shared" si="2"/>
        <v>7491116</v>
      </c>
      <c r="F13" s="8">
        <f t="shared" si="3"/>
        <v>0.64</v>
      </c>
      <c r="G13" s="147"/>
      <c r="H13" s="155">
        <v>50</v>
      </c>
      <c r="I13" s="146" t="str">
        <f t="shared" si="4"/>
        <v>小野町</v>
      </c>
      <c r="J13" s="113">
        <f t="shared" si="5"/>
        <v>1002016</v>
      </c>
      <c r="K13" s="114">
        <f t="shared" si="6"/>
        <v>2907569</v>
      </c>
      <c r="L13" s="115">
        <v>0.37</v>
      </c>
      <c r="M13" s="135"/>
      <c r="N13" s="156">
        <v>8</v>
      </c>
      <c r="O13" s="157" t="s">
        <v>7</v>
      </c>
      <c r="P13" s="219">
        <v>4389099</v>
      </c>
      <c r="Q13" s="302">
        <v>4859017</v>
      </c>
      <c r="R13" s="294">
        <v>4983599</v>
      </c>
      <c r="S13" s="219">
        <v>7262072</v>
      </c>
      <c r="T13" s="293">
        <v>7456415</v>
      </c>
      <c r="U13" s="295">
        <v>7491116</v>
      </c>
      <c r="V13" s="158">
        <f t="shared" si="7"/>
        <v>0.6</v>
      </c>
      <c r="W13" s="159">
        <f t="shared" si="8"/>
        <v>0.65</v>
      </c>
      <c r="X13" s="159">
        <f t="shared" si="9"/>
        <v>0.67</v>
      </c>
      <c r="Y13" s="160">
        <f t="shared" si="10"/>
        <v>0.64</v>
      </c>
      <c r="Z13" s="306">
        <v>6412406</v>
      </c>
      <c r="AA13" s="307">
        <v>2501354</v>
      </c>
      <c r="AB13" s="307">
        <v>511300</v>
      </c>
      <c r="AC13" s="308">
        <f t="shared" si="11"/>
        <v>9425060</v>
      </c>
      <c r="AD13" s="307">
        <v>376758</v>
      </c>
      <c r="AE13" s="436">
        <f t="shared" si="12"/>
        <v>4</v>
      </c>
    </row>
    <row r="14" spans="2:31" ht="15">
      <c r="B14" s="154">
        <v>9</v>
      </c>
      <c r="C14" s="146" t="str">
        <f t="shared" si="0"/>
        <v>二本松市</v>
      </c>
      <c r="D14" s="6">
        <f t="shared" si="1"/>
        <v>6068256</v>
      </c>
      <c r="E14" s="7">
        <f t="shared" si="2"/>
        <v>14848673</v>
      </c>
      <c r="F14" s="8">
        <f t="shared" si="3"/>
        <v>0.43</v>
      </c>
      <c r="G14" s="147"/>
      <c r="H14" s="155">
        <v>51</v>
      </c>
      <c r="I14" s="146" t="str">
        <f t="shared" si="4"/>
        <v>広野町</v>
      </c>
      <c r="J14" s="113">
        <f t="shared" si="5"/>
        <v>2325315</v>
      </c>
      <c r="K14" s="114">
        <f t="shared" si="6"/>
        <v>1755219</v>
      </c>
      <c r="L14" s="115">
        <v>1.44</v>
      </c>
      <c r="M14" s="135"/>
      <c r="N14" s="149">
        <v>9</v>
      </c>
      <c r="O14" s="157" t="s">
        <v>8</v>
      </c>
      <c r="P14" s="219">
        <v>5705585</v>
      </c>
      <c r="Q14" s="302">
        <v>6052017</v>
      </c>
      <c r="R14" s="294">
        <v>6068256</v>
      </c>
      <c r="S14" s="219">
        <v>12839938</v>
      </c>
      <c r="T14" s="293">
        <v>13524804</v>
      </c>
      <c r="U14" s="295">
        <v>14848673</v>
      </c>
      <c r="V14" s="158">
        <f t="shared" si="7"/>
        <v>0.44</v>
      </c>
      <c r="W14" s="159">
        <f>ROUND(Q14/T14,2)</f>
        <v>0.45</v>
      </c>
      <c r="X14" s="159">
        <f t="shared" si="9"/>
        <v>0.41</v>
      </c>
      <c r="Y14" s="160">
        <f t="shared" si="10"/>
        <v>0.43</v>
      </c>
      <c r="Z14" s="306">
        <v>7619871</v>
      </c>
      <c r="AA14" s="307">
        <v>8768202</v>
      </c>
      <c r="AB14" s="307">
        <v>844838</v>
      </c>
      <c r="AC14" s="308">
        <f t="shared" si="11"/>
        <v>17232911</v>
      </c>
      <c r="AD14" s="307">
        <v>1557985</v>
      </c>
      <c r="AE14" s="436">
        <f t="shared" si="12"/>
        <v>9</v>
      </c>
    </row>
    <row r="15" spans="2:31" ht="15">
      <c r="B15" s="162">
        <v>10</v>
      </c>
      <c r="C15" s="146" t="str">
        <f t="shared" si="0"/>
        <v>田村市</v>
      </c>
      <c r="D15" s="6">
        <f t="shared" si="1"/>
        <v>3773580</v>
      </c>
      <c r="E15" s="7">
        <f t="shared" si="2"/>
        <v>12491652</v>
      </c>
      <c r="F15" s="8">
        <f t="shared" si="3"/>
        <v>0.32</v>
      </c>
      <c r="G15" s="147"/>
      <c r="H15" s="155">
        <v>52</v>
      </c>
      <c r="I15" s="146" t="str">
        <f t="shared" si="4"/>
        <v>楢葉町</v>
      </c>
      <c r="J15" s="113">
        <f t="shared" si="5"/>
        <v>1793828</v>
      </c>
      <c r="K15" s="114">
        <f t="shared" si="6"/>
        <v>2175149</v>
      </c>
      <c r="L15" s="115">
        <v>1.19</v>
      </c>
      <c r="M15" s="135"/>
      <c r="N15" s="156">
        <v>10</v>
      </c>
      <c r="O15" s="157" t="s">
        <v>148</v>
      </c>
      <c r="P15" s="219">
        <v>3358733</v>
      </c>
      <c r="Q15" s="302">
        <v>3665723</v>
      </c>
      <c r="R15" s="294">
        <v>3773580</v>
      </c>
      <c r="S15" s="219">
        <v>10467837</v>
      </c>
      <c r="T15" s="293">
        <v>11121091</v>
      </c>
      <c r="U15" s="295">
        <v>12491652</v>
      </c>
      <c r="V15" s="158">
        <f>ROUND(P15/S15,2)</f>
        <v>0.32</v>
      </c>
      <c r="W15" s="159">
        <f t="shared" si="8"/>
        <v>0.33</v>
      </c>
      <c r="X15" s="159">
        <f>ROUND(R15/U15,2)</f>
        <v>0.3</v>
      </c>
      <c r="Y15" s="160">
        <f t="shared" si="10"/>
        <v>0.32</v>
      </c>
      <c r="Z15" s="306">
        <v>4732599</v>
      </c>
      <c r="AA15" s="307">
        <v>8707797</v>
      </c>
      <c r="AB15" s="307">
        <v>573571</v>
      </c>
      <c r="AC15" s="308">
        <f t="shared" si="11"/>
        <v>14013967</v>
      </c>
      <c r="AD15" s="307">
        <v>914435</v>
      </c>
      <c r="AE15" s="436">
        <f>ROUND(AD15/AC15*100,1)</f>
        <v>6.5</v>
      </c>
    </row>
    <row r="16" spans="2:31" ht="15">
      <c r="B16" s="162">
        <v>11</v>
      </c>
      <c r="C16" s="146" t="str">
        <f t="shared" si="0"/>
        <v>南相馬市</v>
      </c>
      <c r="D16" s="6">
        <f t="shared" si="1"/>
        <v>9566624</v>
      </c>
      <c r="E16" s="7">
        <f t="shared" si="2"/>
        <v>15063445</v>
      </c>
      <c r="F16" s="8">
        <f t="shared" si="3"/>
        <v>0.63</v>
      </c>
      <c r="G16" s="147"/>
      <c r="H16" s="155">
        <v>53</v>
      </c>
      <c r="I16" s="146" t="str">
        <f t="shared" si="4"/>
        <v>富岡町</v>
      </c>
      <c r="J16" s="113">
        <f t="shared" si="5"/>
        <v>2729093</v>
      </c>
      <c r="K16" s="114">
        <f t="shared" si="6"/>
        <v>3189683</v>
      </c>
      <c r="L16" s="115">
        <v>0.92</v>
      </c>
      <c r="M16" s="135"/>
      <c r="N16" s="149">
        <v>11</v>
      </c>
      <c r="O16" s="157" t="s">
        <v>221</v>
      </c>
      <c r="P16" s="219">
        <v>8249585</v>
      </c>
      <c r="Q16" s="302">
        <v>9087156</v>
      </c>
      <c r="R16" s="294">
        <v>9566624</v>
      </c>
      <c r="S16" s="219">
        <v>13423919</v>
      </c>
      <c r="T16" s="293">
        <v>14116611</v>
      </c>
      <c r="U16" s="295">
        <v>15063445</v>
      </c>
      <c r="V16" s="158">
        <f t="shared" si="7"/>
        <v>0.61</v>
      </c>
      <c r="W16" s="159">
        <f t="shared" si="8"/>
        <v>0.64</v>
      </c>
      <c r="X16" s="159">
        <f t="shared" si="9"/>
        <v>0.64</v>
      </c>
      <c r="Y16" s="160">
        <f t="shared" si="10"/>
        <v>0.63</v>
      </c>
      <c r="Z16" s="306">
        <v>12354566</v>
      </c>
      <c r="AA16" s="307">
        <v>5484429</v>
      </c>
      <c r="AB16" s="307">
        <v>815639</v>
      </c>
      <c r="AC16" s="308">
        <f t="shared" si="11"/>
        <v>18654634</v>
      </c>
      <c r="AD16" s="307">
        <v>1516409</v>
      </c>
      <c r="AE16" s="436">
        <f t="shared" si="12"/>
        <v>8.1</v>
      </c>
    </row>
    <row r="17" spans="2:31" ht="15">
      <c r="B17" s="162">
        <v>12</v>
      </c>
      <c r="C17" s="146" t="str">
        <f t="shared" si="0"/>
        <v>伊達市</v>
      </c>
      <c r="D17" s="6">
        <f t="shared" si="1"/>
        <v>5683664</v>
      </c>
      <c r="E17" s="7">
        <f t="shared" si="2"/>
        <v>15601352</v>
      </c>
      <c r="F17" s="8">
        <f t="shared" si="3"/>
        <v>0.39</v>
      </c>
      <c r="G17" s="147"/>
      <c r="H17" s="155">
        <v>54</v>
      </c>
      <c r="I17" s="146" t="str">
        <f t="shared" si="4"/>
        <v>川内村</v>
      </c>
      <c r="J17" s="113">
        <f t="shared" si="5"/>
        <v>488932</v>
      </c>
      <c r="K17" s="114">
        <f t="shared" si="6"/>
        <v>1650236</v>
      </c>
      <c r="L17" s="115">
        <v>0.3</v>
      </c>
      <c r="M17" s="135"/>
      <c r="N17" s="156">
        <v>12</v>
      </c>
      <c r="O17" s="157" t="s">
        <v>222</v>
      </c>
      <c r="P17" s="219">
        <v>5172516</v>
      </c>
      <c r="Q17" s="302">
        <v>5628787</v>
      </c>
      <c r="R17" s="294">
        <v>5683664</v>
      </c>
      <c r="S17" s="219">
        <v>12981293</v>
      </c>
      <c r="T17" s="293">
        <v>13812124</v>
      </c>
      <c r="U17" s="295">
        <v>15601352</v>
      </c>
      <c r="V17" s="158">
        <f t="shared" si="7"/>
        <v>0.4</v>
      </c>
      <c r="W17" s="159">
        <f>ROUND(Q17/T17,2)</f>
        <v>0.41</v>
      </c>
      <c r="X17" s="159">
        <f t="shared" si="9"/>
        <v>0.36</v>
      </c>
      <c r="Y17" s="160">
        <f t="shared" si="10"/>
        <v>0.39</v>
      </c>
      <c r="Z17" s="306">
        <v>7082394</v>
      </c>
      <c r="AA17" s="307">
        <v>9904853</v>
      </c>
      <c r="AB17" s="307">
        <v>814133</v>
      </c>
      <c r="AC17" s="308">
        <f t="shared" si="11"/>
        <v>17801380</v>
      </c>
      <c r="AD17" s="307">
        <v>1691691</v>
      </c>
      <c r="AE17" s="436">
        <f t="shared" si="12"/>
        <v>9.5</v>
      </c>
    </row>
    <row r="18" spans="2:33" ht="15.75" thickBot="1">
      <c r="B18" s="162">
        <v>13</v>
      </c>
      <c r="C18" s="146" t="str">
        <f t="shared" si="0"/>
        <v>本宮市</v>
      </c>
      <c r="D18" s="6">
        <f t="shared" si="1"/>
        <v>3858119</v>
      </c>
      <c r="E18" s="7">
        <f t="shared" si="2"/>
        <v>6546229</v>
      </c>
      <c r="F18" s="8">
        <f t="shared" si="3"/>
        <v>0.62</v>
      </c>
      <c r="G18" s="147"/>
      <c r="H18" s="155">
        <v>55</v>
      </c>
      <c r="I18" s="146" t="str">
        <f t="shared" si="4"/>
        <v>大熊町</v>
      </c>
      <c r="J18" s="113">
        <f t="shared" si="5"/>
        <v>3843198</v>
      </c>
      <c r="K18" s="114">
        <f t="shared" si="6"/>
        <v>2492073</v>
      </c>
      <c r="L18" s="115">
        <v>1.61</v>
      </c>
      <c r="M18" s="135"/>
      <c r="N18" s="149">
        <v>13</v>
      </c>
      <c r="O18" s="157" t="s">
        <v>259</v>
      </c>
      <c r="P18" s="219">
        <v>3587182</v>
      </c>
      <c r="Q18" s="302">
        <v>3914358</v>
      </c>
      <c r="R18" s="294">
        <v>3858119</v>
      </c>
      <c r="S18" s="219">
        <v>5762436</v>
      </c>
      <c r="T18" s="293">
        <v>6077834</v>
      </c>
      <c r="U18" s="295">
        <v>6546229</v>
      </c>
      <c r="V18" s="158">
        <f>ROUND(P18/S18,2)</f>
        <v>0.62</v>
      </c>
      <c r="W18" s="159">
        <f>ROUND(Q18/T18,2)</f>
        <v>0.64</v>
      </c>
      <c r="X18" s="159">
        <f t="shared" si="9"/>
        <v>0.59</v>
      </c>
      <c r="Y18" s="160">
        <f t="shared" si="10"/>
        <v>0.62</v>
      </c>
      <c r="Z18" s="306">
        <v>4904476</v>
      </c>
      <c r="AA18" s="307">
        <v>2682725</v>
      </c>
      <c r="AB18" s="307">
        <v>453801</v>
      </c>
      <c r="AC18" s="308">
        <f t="shared" si="11"/>
        <v>8041002</v>
      </c>
      <c r="AD18" s="307">
        <v>725491</v>
      </c>
      <c r="AE18" s="436">
        <f t="shared" si="12"/>
        <v>9</v>
      </c>
      <c r="AG18" s="180"/>
    </row>
    <row r="19" spans="2:31" ht="16.5" thickBot="1" thickTop="1">
      <c r="B19" s="503" t="s">
        <v>90</v>
      </c>
      <c r="C19" s="504"/>
      <c r="D19" s="9">
        <f>SUM(D6:D18)</f>
        <v>187187976</v>
      </c>
      <c r="E19" s="10">
        <f>SUM(E6:E18)</f>
        <v>290979433</v>
      </c>
      <c r="F19" s="11">
        <f>Y65</f>
        <v>0.57</v>
      </c>
      <c r="G19" s="163">
        <f>AVERAGE(F6:F18)</f>
        <v>0.5723076923076923</v>
      </c>
      <c r="H19" s="155">
        <v>56</v>
      </c>
      <c r="I19" s="146" t="str">
        <f t="shared" si="4"/>
        <v>双葉町</v>
      </c>
      <c r="J19" s="113">
        <f t="shared" si="5"/>
        <v>1279651</v>
      </c>
      <c r="K19" s="114">
        <f t="shared" si="6"/>
        <v>1865451</v>
      </c>
      <c r="L19" s="115">
        <v>0.8</v>
      </c>
      <c r="M19" s="135"/>
      <c r="N19" s="156">
        <v>14</v>
      </c>
      <c r="O19" s="157" t="s">
        <v>10</v>
      </c>
      <c r="P19" s="219">
        <v>1268444</v>
      </c>
      <c r="Q19" s="302">
        <v>1342844</v>
      </c>
      <c r="R19" s="294">
        <v>1310682</v>
      </c>
      <c r="S19" s="219">
        <v>2814794</v>
      </c>
      <c r="T19" s="293">
        <v>2959210</v>
      </c>
      <c r="U19" s="295">
        <v>2932364</v>
      </c>
      <c r="V19" s="158">
        <f t="shared" si="7"/>
        <v>0.45</v>
      </c>
      <c r="W19" s="159">
        <f t="shared" si="8"/>
        <v>0.45</v>
      </c>
      <c r="X19" s="159">
        <f t="shared" si="9"/>
        <v>0.45</v>
      </c>
      <c r="Y19" s="160">
        <f t="shared" si="10"/>
        <v>0.45</v>
      </c>
      <c r="Z19" s="306">
        <v>1659883</v>
      </c>
      <c r="AA19" s="307">
        <v>1619270</v>
      </c>
      <c r="AB19" s="307">
        <v>185606</v>
      </c>
      <c r="AC19" s="308">
        <f t="shared" si="11"/>
        <v>3464759</v>
      </c>
      <c r="AD19" s="307">
        <v>308103</v>
      </c>
      <c r="AE19" s="436">
        <f t="shared" si="12"/>
        <v>8.9</v>
      </c>
    </row>
    <row r="20" spans="2:31" ht="15.75" thickTop="1">
      <c r="B20" s="154">
        <v>14</v>
      </c>
      <c r="C20" s="146" t="s">
        <v>10</v>
      </c>
      <c r="D20" s="6">
        <f aca="true" t="shared" si="13" ref="D20:D47">VLOOKUP(B20,$N$6:$AC$64,5)</f>
        <v>1310682</v>
      </c>
      <c r="E20" s="7">
        <f aca="true" t="shared" si="14" ref="E20:E47">VLOOKUP(B20,$N$6:$AC$64,8)</f>
        <v>2932364</v>
      </c>
      <c r="F20" s="8">
        <v>0.51</v>
      </c>
      <c r="G20" s="147"/>
      <c r="H20" s="155">
        <v>57</v>
      </c>
      <c r="I20" s="146" t="str">
        <f t="shared" si="4"/>
        <v>浪江町</v>
      </c>
      <c r="J20" s="113">
        <f t="shared" si="5"/>
        <v>2029133</v>
      </c>
      <c r="K20" s="114">
        <f t="shared" si="6"/>
        <v>4363902</v>
      </c>
      <c r="L20" s="115">
        <v>0.45</v>
      </c>
      <c r="M20" s="135"/>
      <c r="N20" s="149">
        <v>15</v>
      </c>
      <c r="O20" s="157" t="s">
        <v>12</v>
      </c>
      <c r="P20" s="219">
        <v>839722</v>
      </c>
      <c r="Q20" s="302">
        <v>903852</v>
      </c>
      <c r="R20" s="294">
        <v>932891</v>
      </c>
      <c r="S20" s="219">
        <v>2914646</v>
      </c>
      <c r="T20" s="293">
        <v>3068165</v>
      </c>
      <c r="U20" s="295">
        <v>3094242</v>
      </c>
      <c r="V20" s="158">
        <f t="shared" si="7"/>
        <v>0.29</v>
      </c>
      <c r="W20" s="159">
        <f t="shared" si="8"/>
        <v>0.29</v>
      </c>
      <c r="X20" s="159">
        <f t="shared" si="9"/>
        <v>0.3</v>
      </c>
      <c r="Y20" s="160">
        <f t="shared" si="10"/>
        <v>0.29</v>
      </c>
      <c r="Z20" s="306">
        <v>1170222</v>
      </c>
      <c r="AA20" s="307">
        <v>2158806</v>
      </c>
      <c r="AB20" s="307">
        <v>152108</v>
      </c>
      <c r="AC20" s="308">
        <f t="shared" si="11"/>
        <v>3481136</v>
      </c>
      <c r="AD20" s="307">
        <v>390006</v>
      </c>
      <c r="AE20" s="436">
        <f t="shared" si="12"/>
        <v>11.2</v>
      </c>
    </row>
    <row r="21" spans="2:31" ht="15">
      <c r="B21" s="154">
        <v>15</v>
      </c>
      <c r="C21" s="146" t="s">
        <v>12</v>
      </c>
      <c r="D21" s="6">
        <f t="shared" si="13"/>
        <v>932891</v>
      </c>
      <c r="E21" s="7">
        <f t="shared" si="14"/>
        <v>3094242</v>
      </c>
      <c r="F21" s="8">
        <v>0.35</v>
      </c>
      <c r="G21" s="147"/>
      <c r="H21" s="155">
        <v>58</v>
      </c>
      <c r="I21" s="146" t="str">
        <f t="shared" si="4"/>
        <v>葛尾村</v>
      </c>
      <c r="J21" s="113">
        <f t="shared" si="5"/>
        <v>153630</v>
      </c>
      <c r="K21" s="114">
        <f t="shared" si="6"/>
        <v>972961</v>
      </c>
      <c r="L21" s="115">
        <v>0.14</v>
      </c>
      <c r="M21" s="135"/>
      <c r="N21" s="156">
        <v>16</v>
      </c>
      <c r="O21" s="157" t="s">
        <v>17</v>
      </c>
      <c r="P21" s="219">
        <v>1202769</v>
      </c>
      <c r="Q21" s="302">
        <v>1337573</v>
      </c>
      <c r="R21" s="294">
        <v>1355785</v>
      </c>
      <c r="S21" s="219">
        <v>3522849</v>
      </c>
      <c r="T21" s="293">
        <v>3679617</v>
      </c>
      <c r="U21" s="295">
        <v>3603185</v>
      </c>
      <c r="V21" s="158">
        <f t="shared" si="7"/>
        <v>0.34</v>
      </c>
      <c r="W21" s="159">
        <f t="shared" si="8"/>
        <v>0.36</v>
      </c>
      <c r="X21" s="159">
        <f t="shared" si="9"/>
        <v>0.38</v>
      </c>
      <c r="Y21" s="160">
        <f t="shared" si="10"/>
        <v>0.36</v>
      </c>
      <c r="Z21" s="306">
        <v>1701609</v>
      </c>
      <c r="AA21" s="307">
        <v>2244436</v>
      </c>
      <c r="AB21" s="307">
        <v>179291</v>
      </c>
      <c r="AC21" s="308">
        <f t="shared" si="11"/>
        <v>4125336</v>
      </c>
      <c r="AD21" s="307">
        <v>440861</v>
      </c>
      <c r="AE21" s="436">
        <f t="shared" si="12"/>
        <v>10.7</v>
      </c>
    </row>
    <row r="22" spans="2:31" ht="15">
      <c r="B22" s="154">
        <v>17</v>
      </c>
      <c r="C22" s="146" t="s">
        <v>20</v>
      </c>
      <c r="D22" s="6">
        <f t="shared" si="13"/>
        <v>1355785</v>
      </c>
      <c r="E22" s="7">
        <f t="shared" si="14"/>
        <v>3603185</v>
      </c>
      <c r="F22" s="8">
        <v>0.56</v>
      </c>
      <c r="G22" s="147"/>
      <c r="H22" s="155">
        <v>60</v>
      </c>
      <c r="I22" s="146" t="str">
        <f t="shared" si="4"/>
        <v>飯舘村</v>
      </c>
      <c r="J22" s="113">
        <f t="shared" si="5"/>
        <v>750278</v>
      </c>
      <c r="K22" s="114">
        <f t="shared" si="6"/>
        <v>2475540</v>
      </c>
      <c r="L22" s="115">
        <v>0.24</v>
      </c>
      <c r="M22" s="135"/>
      <c r="N22" s="156">
        <v>18</v>
      </c>
      <c r="O22" s="157" t="s">
        <v>19</v>
      </c>
      <c r="P22" s="219">
        <v>826617</v>
      </c>
      <c r="Q22" s="302">
        <v>848191</v>
      </c>
      <c r="R22" s="294">
        <v>873940</v>
      </c>
      <c r="S22" s="219">
        <v>2314455</v>
      </c>
      <c r="T22" s="293">
        <v>2386938</v>
      </c>
      <c r="U22" s="295">
        <v>2393875</v>
      </c>
      <c r="V22" s="158">
        <f t="shared" si="7"/>
        <v>0.36</v>
      </c>
      <c r="W22" s="159">
        <f t="shared" si="8"/>
        <v>0.36</v>
      </c>
      <c r="X22" s="159">
        <f t="shared" si="9"/>
        <v>0.37</v>
      </c>
      <c r="Y22" s="160">
        <f t="shared" si="10"/>
        <v>0.36</v>
      </c>
      <c r="Z22" s="306">
        <v>1092895</v>
      </c>
      <c r="AA22" s="307">
        <v>1517966</v>
      </c>
      <c r="AB22" s="307">
        <v>126159</v>
      </c>
      <c r="AC22" s="308">
        <f t="shared" si="11"/>
        <v>2737020</v>
      </c>
      <c r="AD22" s="307">
        <v>330869</v>
      </c>
      <c r="AE22" s="436">
        <f t="shared" si="12"/>
        <v>12.1</v>
      </c>
    </row>
    <row r="23" spans="2:31" ht="15">
      <c r="B23" s="154">
        <v>18</v>
      </c>
      <c r="C23" s="146" t="s">
        <v>21</v>
      </c>
      <c r="D23" s="6">
        <f t="shared" si="13"/>
        <v>873940</v>
      </c>
      <c r="E23" s="7">
        <f t="shared" si="14"/>
        <v>2393875</v>
      </c>
      <c r="F23" s="8">
        <v>0.31</v>
      </c>
      <c r="G23" s="147"/>
      <c r="H23" s="155"/>
      <c r="I23" s="146"/>
      <c r="J23" s="6"/>
      <c r="K23" s="7"/>
      <c r="L23" s="8"/>
      <c r="M23" s="135"/>
      <c r="N23" s="149">
        <v>19</v>
      </c>
      <c r="O23" s="157" t="s">
        <v>20</v>
      </c>
      <c r="P23" s="219">
        <v>1393264</v>
      </c>
      <c r="Q23" s="302">
        <v>1458707</v>
      </c>
      <c r="R23" s="294">
        <v>1539949</v>
      </c>
      <c r="S23" s="219">
        <v>2607681</v>
      </c>
      <c r="T23" s="293">
        <v>2706187</v>
      </c>
      <c r="U23" s="295">
        <v>2693095</v>
      </c>
      <c r="V23" s="158">
        <f t="shared" si="7"/>
        <v>0.53</v>
      </c>
      <c r="W23" s="159">
        <f t="shared" si="8"/>
        <v>0.54</v>
      </c>
      <c r="X23" s="159">
        <f t="shared" si="9"/>
        <v>0.57</v>
      </c>
      <c r="Y23" s="160">
        <f t="shared" si="10"/>
        <v>0.55</v>
      </c>
      <c r="Z23" s="306">
        <v>1959926</v>
      </c>
      <c r="AA23" s="307">
        <v>1150931</v>
      </c>
      <c r="AB23" s="307">
        <v>179186</v>
      </c>
      <c r="AC23" s="308">
        <f t="shared" si="11"/>
        <v>3290043</v>
      </c>
      <c r="AD23" s="307">
        <v>110550</v>
      </c>
      <c r="AE23" s="436">
        <f t="shared" si="12"/>
        <v>3.4</v>
      </c>
    </row>
    <row r="24" spans="2:31" ht="15">
      <c r="B24" s="154">
        <v>19</v>
      </c>
      <c r="C24" s="146" t="s">
        <v>23</v>
      </c>
      <c r="D24" s="6">
        <f t="shared" si="13"/>
        <v>1539949</v>
      </c>
      <c r="E24" s="7">
        <f t="shared" si="14"/>
        <v>2693095</v>
      </c>
      <c r="F24" s="8">
        <v>0.45</v>
      </c>
      <c r="G24" s="147"/>
      <c r="H24" s="155"/>
      <c r="I24" s="146"/>
      <c r="J24" s="6"/>
      <c r="K24" s="7"/>
      <c r="L24" s="8"/>
      <c r="M24" s="135"/>
      <c r="N24" s="156">
        <v>20</v>
      </c>
      <c r="O24" s="157" t="s">
        <v>21</v>
      </c>
      <c r="P24" s="219">
        <v>688009</v>
      </c>
      <c r="Q24" s="302">
        <v>720897</v>
      </c>
      <c r="R24" s="294">
        <v>739452</v>
      </c>
      <c r="S24" s="219">
        <v>2320313</v>
      </c>
      <c r="T24" s="293">
        <v>2428099</v>
      </c>
      <c r="U24" s="295">
        <v>2411195</v>
      </c>
      <c r="V24" s="158">
        <f t="shared" si="7"/>
        <v>0.3</v>
      </c>
      <c r="W24" s="159">
        <f t="shared" si="8"/>
        <v>0.3</v>
      </c>
      <c r="X24" s="159">
        <f t="shared" si="9"/>
        <v>0.31</v>
      </c>
      <c r="Y24" s="160">
        <f t="shared" si="10"/>
        <v>0.3</v>
      </c>
      <c r="Z24" s="306">
        <v>926625</v>
      </c>
      <c r="AA24" s="307">
        <v>1669759</v>
      </c>
      <c r="AB24" s="307">
        <v>117651</v>
      </c>
      <c r="AC24" s="308">
        <f t="shared" si="11"/>
        <v>2714035</v>
      </c>
      <c r="AD24" s="307">
        <v>152808</v>
      </c>
      <c r="AE24" s="436">
        <f t="shared" si="12"/>
        <v>5.6</v>
      </c>
    </row>
    <row r="25" spans="2:31" ht="15">
      <c r="B25" s="154">
        <v>20</v>
      </c>
      <c r="C25" s="146" t="s">
        <v>25</v>
      </c>
      <c r="D25" s="6">
        <f t="shared" si="13"/>
        <v>739452</v>
      </c>
      <c r="E25" s="7">
        <f t="shared" si="14"/>
        <v>2411195</v>
      </c>
      <c r="F25" s="8">
        <v>0.59</v>
      </c>
      <c r="G25" s="147"/>
      <c r="H25" s="155"/>
      <c r="I25" s="146"/>
      <c r="J25" s="6"/>
      <c r="K25" s="7"/>
      <c r="L25" s="8"/>
      <c r="M25" s="135"/>
      <c r="N25" s="149">
        <v>21</v>
      </c>
      <c r="O25" s="157" t="s">
        <v>23</v>
      </c>
      <c r="P25" s="219">
        <v>988308</v>
      </c>
      <c r="Q25" s="302">
        <v>998121</v>
      </c>
      <c r="R25" s="294">
        <v>996734</v>
      </c>
      <c r="S25" s="219">
        <v>2594391</v>
      </c>
      <c r="T25" s="293">
        <v>2682650</v>
      </c>
      <c r="U25" s="295">
        <v>2678807</v>
      </c>
      <c r="V25" s="158">
        <f t="shared" si="7"/>
        <v>0.38</v>
      </c>
      <c r="W25" s="159">
        <f t="shared" si="8"/>
        <v>0.37</v>
      </c>
      <c r="X25" s="159">
        <f t="shared" si="9"/>
        <v>0.37</v>
      </c>
      <c r="Y25" s="160">
        <f t="shared" si="10"/>
        <v>0.37</v>
      </c>
      <c r="Z25" s="306">
        <v>1271609</v>
      </c>
      <c r="AA25" s="307">
        <v>1679869</v>
      </c>
      <c r="AB25" s="307">
        <v>155838</v>
      </c>
      <c r="AC25" s="308">
        <f t="shared" si="11"/>
        <v>3107316</v>
      </c>
      <c r="AD25" s="307">
        <v>365277</v>
      </c>
      <c r="AE25" s="436">
        <f t="shared" si="12"/>
        <v>11.8</v>
      </c>
    </row>
    <row r="26" spans="2:31" ht="15">
      <c r="B26" s="154">
        <v>21</v>
      </c>
      <c r="C26" s="146" t="s">
        <v>28</v>
      </c>
      <c r="D26" s="6">
        <f t="shared" si="13"/>
        <v>996734</v>
      </c>
      <c r="E26" s="7">
        <f t="shared" si="14"/>
        <v>2678807</v>
      </c>
      <c r="F26" s="8">
        <v>0.33</v>
      </c>
      <c r="G26" s="147"/>
      <c r="H26" s="155"/>
      <c r="I26" s="146"/>
      <c r="J26" s="6"/>
      <c r="K26" s="7"/>
      <c r="L26" s="8"/>
      <c r="M26" s="135"/>
      <c r="N26" s="156">
        <v>22</v>
      </c>
      <c r="O26" s="157" t="s">
        <v>223</v>
      </c>
      <c r="P26" s="219">
        <v>317825</v>
      </c>
      <c r="Q26" s="302">
        <v>311316</v>
      </c>
      <c r="R26" s="294">
        <v>301563</v>
      </c>
      <c r="S26" s="219">
        <v>845702</v>
      </c>
      <c r="T26" s="293">
        <v>864804</v>
      </c>
      <c r="U26" s="295">
        <v>852991</v>
      </c>
      <c r="V26" s="158">
        <f t="shared" si="7"/>
        <v>0.38</v>
      </c>
      <c r="W26" s="159">
        <f t="shared" si="8"/>
        <v>0.36</v>
      </c>
      <c r="X26" s="159">
        <f t="shared" si="9"/>
        <v>0.35</v>
      </c>
      <c r="Y26" s="160">
        <f t="shared" si="10"/>
        <v>0.36</v>
      </c>
      <c r="Z26" s="306">
        <v>396130</v>
      </c>
      <c r="AA26" s="307">
        <v>550726</v>
      </c>
      <c r="AB26" s="307">
        <v>49361</v>
      </c>
      <c r="AC26" s="308">
        <f t="shared" si="11"/>
        <v>996217</v>
      </c>
      <c r="AD26" s="307">
        <v>76239</v>
      </c>
      <c r="AE26" s="436">
        <f t="shared" si="12"/>
        <v>7.7</v>
      </c>
    </row>
    <row r="27" spans="2:31" ht="15">
      <c r="B27" s="154">
        <v>22</v>
      </c>
      <c r="C27" s="146" t="s">
        <v>224</v>
      </c>
      <c r="D27" s="6">
        <f t="shared" si="13"/>
        <v>301563</v>
      </c>
      <c r="E27" s="7">
        <f t="shared" si="14"/>
        <v>852991</v>
      </c>
      <c r="F27" s="8">
        <v>0.24</v>
      </c>
      <c r="G27" s="147"/>
      <c r="H27" s="155"/>
      <c r="I27" s="146"/>
      <c r="J27" s="6"/>
      <c r="K27" s="7"/>
      <c r="L27" s="8"/>
      <c r="M27" s="135"/>
      <c r="N27" s="149">
        <v>23</v>
      </c>
      <c r="O27" s="157" t="s">
        <v>28</v>
      </c>
      <c r="P27" s="219">
        <v>762223</v>
      </c>
      <c r="Q27" s="302">
        <v>775381</v>
      </c>
      <c r="R27" s="294">
        <v>763261</v>
      </c>
      <c r="S27" s="219">
        <v>3032742</v>
      </c>
      <c r="T27" s="293">
        <v>3156934</v>
      </c>
      <c r="U27" s="295">
        <v>3120374</v>
      </c>
      <c r="V27" s="158">
        <f t="shared" si="7"/>
        <v>0.25</v>
      </c>
      <c r="W27" s="159">
        <f t="shared" si="8"/>
        <v>0.25</v>
      </c>
      <c r="X27" s="159">
        <f t="shared" si="9"/>
        <v>0.24</v>
      </c>
      <c r="Y27" s="160">
        <f t="shared" si="10"/>
        <v>0.25</v>
      </c>
      <c r="Z27" s="306">
        <v>972650</v>
      </c>
      <c r="AA27" s="307">
        <v>2354546</v>
      </c>
      <c r="AB27" s="307">
        <v>146727</v>
      </c>
      <c r="AC27" s="308">
        <f t="shared" si="11"/>
        <v>3473923</v>
      </c>
      <c r="AD27" s="307">
        <v>144453</v>
      </c>
      <c r="AE27" s="436">
        <f t="shared" si="12"/>
        <v>4.2</v>
      </c>
    </row>
    <row r="28" spans="2:31" ht="15">
      <c r="B28" s="154">
        <v>23</v>
      </c>
      <c r="C28" s="146" t="s">
        <v>29</v>
      </c>
      <c r="D28" s="6">
        <f t="shared" si="13"/>
        <v>763261</v>
      </c>
      <c r="E28" s="7">
        <f t="shared" si="14"/>
        <v>3120374</v>
      </c>
      <c r="F28" s="8">
        <v>0.26</v>
      </c>
      <c r="G28" s="147"/>
      <c r="H28" s="155"/>
      <c r="I28" s="146"/>
      <c r="J28" s="6"/>
      <c r="K28" s="7"/>
      <c r="L28" s="8"/>
      <c r="M28" s="135"/>
      <c r="N28" s="156">
        <v>24</v>
      </c>
      <c r="O28" s="157" t="s">
        <v>224</v>
      </c>
      <c r="P28" s="219">
        <v>1571164</v>
      </c>
      <c r="Q28" s="302">
        <v>1653810</v>
      </c>
      <c r="R28" s="294">
        <v>1651510</v>
      </c>
      <c r="S28" s="219">
        <v>6757242</v>
      </c>
      <c r="T28" s="293">
        <v>7239198</v>
      </c>
      <c r="U28" s="295">
        <v>7960435</v>
      </c>
      <c r="V28" s="158">
        <f t="shared" si="7"/>
        <v>0.23</v>
      </c>
      <c r="W28" s="159">
        <f t="shared" si="8"/>
        <v>0.23</v>
      </c>
      <c r="X28" s="159">
        <f t="shared" si="9"/>
        <v>0.21</v>
      </c>
      <c r="Y28" s="160">
        <f t="shared" si="10"/>
        <v>0.22</v>
      </c>
      <c r="Z28" s="306">
        <v>2055943</v>
      </c>
      <c r="AA28" s="307">
        <v>6302376</v>
      </c>
      <c r="AB28" s="307">
        <v>337568</v>
      </c>
      <c r="AC28" s="308">
        <f t="shared" si="11"/>
        <v>8695887</v>
      </c>
      <c r="AD28" s="307">
        <v>312091</v>
      </c>
      <c r="AE28" s="436">
        <f t="shared" si="12"/>
        <v>3.6</v>
      </c>
    </row>
    <row r="29" spans="2:31" ht="15">
      <c r="B29" s="154">
        <v>24</v>
      </c>
      <c r="C29" s="146" t="s">
        <v>30</v>
      </c>
      <c r="D29" s="6">
        <f t="shared" si="13"/>
        <v>1651510</v>
      </c>
      <c r="E29" s="7">
        <f t="shared" si="14"/>
        <v>7960435</v>
      </c>
      <c r="F29" s="8">
        <v>0.23</v>
      </c>
      <c r="G29" s="147"/>
      <c r="H29" s="155"/>
      <c r="I29" s="146"/>
      <c r="J29" s="6"/>
      <c r="K29" s="7"/>
      <c r="L29" s="8"/>
      <c r="M29" s="135"/>
      <c r="N29" s="149">
        <v>25</v>
      </c>
      <c r="O29" s="157" t="s">
        <v>29</v>
      </c>
      <c r="P29" s="219">
        <v>463526</v>
      </c>
      <c r="Q29" s="302">
        <v>462656</v>
      </c>
      <c r="R29" s="294">
        <v>409697</v>
      </c>
      <c r="S29" s="219">
        <v>1761774</v>
      </c>
      <c r="T29" s="293">
        <v>1820746</v>
      </c>
      <c r="U29" s="295">
        <v>1813033</v>
      </c>
      <c r="V29" s="158">
        <f t="shared" si="7"/>
        <v>0.26</v>
      </c>
      <c r="W29" s="159">
        <f t="shared" si="8"/>
        <v>0.25</v>
      </c>
      <c r="X29" s="159">
        <f t="shared" si="9"/>
        <v>0.23</v>
      </c>
      <c r="Y29" s="160">
        <f t="shared" si="10"/>
        <v>0.25</v>
      </c>
      <c r="Z29" s="306">
        <v>521664</v>
      </c>
      <c r="AA29" s="307">
        <v>1401844</v>
      </c>
      <c r="AB29" s="307">
        <v>90198</v>
      </c>
      <c r="AC29" s="308">
        <f t="shared" si="11"/>
        <v>2013706</v>
      </c>
      <c r="AD29" s="307">
        <v>181963</v>
      </c>
      <c r="AE29" s="436">
        <f t="shared" si="12"/>
        <v>9</v>
      </c>
    </row>
    <row r="30" spans="2:31" ht="15">
      <c r="B30" s="154">
        <v>25</v>
      </c>
      <c r="C30" s="146" t="s">
        <v>31</v>
      </c>
      <c r="D30" s="6">
        <f t="shared" si="13"/>
        <v>409697</v>
      </c>
      <c r="E30" s="7">
        <f t="shared" si="14"/>
        <v>1813033</v>
      </c>
      <c r="F30" s="8">
        <v>0.38</v>
      </c>
      <c r="G30" s="147"/>
      <c r="H30" s="155"/>
      <c r="I30" s="146"/>
      <c r="J30" s="6"/>
      <c r="K30" s="7"/>
      <c r="L30" s="8"/>
      <c r="M30" s="135"/>
      <c r="N30" s="156">
        <v>26</v>
      </c>
      <c r="O30" s="157" t="s">
        <v>30</v>
      </c>
      <c r="P30" s="219">
        <v>636146</v>
      </c>
      <c r="Q30" s="302">
        <v>663632</v>
      </c>
      <c r="R30" s="294">
        <v>654656</v>
      </c>
      <c r="S30" s="219">
        <v>3192123</v>
      </c>
      <c r="T30" s="293">
        <v>3293308</v>
      </c>
      <c r="U30" s="295">
        <v>3276346</v>
      </c>
      <c r="V30" s="158">
        <f t="shared" si="7"/>
        <v>0.2</v>
      </c>
      <c r="W30" s="159">
        <f t="shared" si="8"/>
        <v>0.2</v>
      </c>
      <c r="X30" s="159">
        <f t="shared" si="9"/>
        <v>0.2</v>
      </c>
      <c r="Y30" s="160">
        <f t="shared" si="10"/>
        <v>0.2</v>
      </c>
      <c r="Z30" s="306">
        <v>809769</v>
      </c>
      <c r="AA30" s="307">
        <v>2618995</v>
      </c>
      <c r="AB30" s="307">
        <v>143777</v>
      </c>
      <c r="AC30" s="308">
        <f t="shared" si="11"/>
        <v>3572541</v>
      </c>
      <c r="AD30" s="307">
        <v>160520</v>
      </c>
      <c r="AE30" s="436">
        <f t="shared" si="12"/>
        <v>4.5</v>
      </c>
    </row>
    <row r="31" spans="2:31" ht="15">
      <c r="B31" s="154">
        <v>26</v>
      </c>
      <c r="C31" s="146" t="s">
        <v>32</v>
      </c>
      <c r="D31" s="6">
        <f t="shared" si="13"/>
        <v>654656</v>
      </c>
      <c r="E31" s="7">
        <f t="shared" si="14"/>
        <v>3276346</v>
      </c>
      <c r="F31" s="8">
        <v>0.44</v>
      </c>
      <c r="G31" s="147"/>
      <c r="H31" s="155"/>
      <c r="I31" s="146"/>
      <c r="J31" s="6"/>
      <c r="K31" s="7"/>
      <c r="L31" s="8"/>
      <c r="M31" s="135"/>
      <c r="N31" s="149">
        <v>27</v>
      </c>
      <c r="O31" s="157" t="s">
        <v>31</v>
      </c>
      <c r="P31" s="219">
        <v>492429</v>
      </c>
      <c r="Q31" s="302">
        <v>546041</v>
      </c>
      <c r="R31" s="294">
        <v>540070</v>
      </c>
      <c r="S31" s="219">
        <v>1773238</v>
      </c>
      <c r="T31" s="293">
        <v>1907374</v>
      </c>
      <c r="U31" s="295">
        <v>1906438</v>
      </c>
      <c r="V31" s="158">
        <f t="shared" si="7"/>
        <v>0.28</v>
      </c>
      <c r="W31" s="159">
        <f t="shared" si="8"/>
        <v>0.29</v>
      </c>
      <c r="X31" s="159">
        <f t="shared" si="9"/>
        <v>0.28</v>
      </c>
      <c r="Y31" s="160">
        <f t="shared" si="10"/>
        <v>0.28</v>
      </c>
      <c r="Z31" s="306">
        <v>691691</v>
      </c>
      <c r="AA31" s="307">
        <v>1364800</v>
      </c>
      <c r="AB31" s="307">
        <v>96231</v>
      </c>
      <c r="AC31" s="308">
        <f t="shared" si="11"/>
        <v>2152722</v>
      </c>
      <c r="AD31" s="307">
        <v>133808</v>
      </c>
      <c r="AE31" s="436">
        <f t="shared" si="12"/>
        <v>6.2</v>
      </c>
    </row>
    <row r="32" spans="2:31" ht="15">
      <c r="B32" s="154">
        <v>27</v>
      </c>
      <c r="C32" s="146" t="s">
        <v>33</v>
      </c>
      <c r="D32" s="6">
        <f t="shared" si="13"/>
        <v>540070</v>
      </c>
      <c r="E32" s="7">
        <f t="shared" si="14"/>
        <v>1906438</v>
      </c>
      <c r="F32" s="8">
        <v>0.37</v>
      </c>
      <c r="G32" s="147"/>
      <c r="H32" s="155"/>
      <c r="I32" s="146"/>
      <c r="J32" s="6"/>
      <c r="K32" s="7"/>
      <c r="L32" s="8"/>
      <c r="M32" s="135"/>
      <c r="N32" s="156">
        <v>28</v>
      </c>
      <c r="O32" s="157" t="s">
        <v>32</v>
      </c>
      <c r="P32" s="219">
        <v>1695652</v>
      </c>
      <c r="Q32" s="302">
        <v>1748201</v>
      </c>
      <c r="R32" s="294">
        <v>1744431</v>
      </c>
      <c r="S32" s="219">
        <v>4296499</v>
      </c>
      <c r="T32" s="293">
        <v>4500148</v>
      </c>
      <c r="U32" s="295">
        <v>4444082</v>
      </c>
      <c r="V32" s="158">
        <f t="shared" si="7"/>
        <v>0.39</v>
      </c>
      <c r="W32" s="159">
        <f t="shared" si="8"/>
        <v>0.39</v>
      </c>
      <c r="X32" s="159">
        <f t="shared" si="9"/>
        <v>0.39</v>
      </c>
      <c r="Y32" s="160">
        <f t="shared" si="10"/>
        <v>0.39</v>
      </c>
      <c r="Z32" s="306">
        <v>2212636</v>
      </c>
      <c r="AA32" s="307">
        <v>2695995</v>
      </c>
      <c r="AB32" s="307">
        <v>259446</v>
      </c>
      <c r="AC32" s="308">
        <f t="shared" si="11"/>
        <v>5168077</v>
      </c>
      <c r="AD32" s="307">
        <v>219050</v>
      </c>
      <c r="AE32" s="436">
        <f t="shared" si="12"/>
        <v>4.2</v>
      </c>
    </row>
    <row r="33" spans="2:31" ht="15">
      <c r="B33" s="154">
        <v>28</v>
      </c>
      <c r="C33" s="146" t="s">
        <v>34</v>
      </c>
      <c r="D33" s="6">
        <f t="shared" si="13"/>
        <v>1744431</v>
      </c>
      <c r="E33" s="7">
        <f t="shared" si="14"/>
        <v>4444082</v>
      </c>
      <c r="F33" s="8">
        <v>0.24</v>
      </c>
      <c r="G33" s="147"/>
      <c r="H33" s="155"/>
      <c r="I33" s="146"/>
      <c r="J33" s="6"/>
      <c r="K33" s="7"/>
      <c r="L33" s="8"/>
      <c r="M33" s="135"/>
      <c r="N33" s="149">
        <v>29</v>
      </c>
      <c r="O33" s="157" t="s">
        <v>33</v>
      </c>
      <c r="P33" s="219">
        <v>1511280</v>
      </c>
      <c r="Q33" s="302">
        <v>1602910</v>
      </c>
      <c r="R33" s="294">
        <v>1602905</v>
      </c>
      <c r="S33" s="219">
        <v>4017992</v>
      </c>
      <c r="T33" s="293">
        <v>4219256</v>
      </c>
      <c r="U33" s="295">
        <v>4238031</v>
      </c>
      <c r="V33" s="158">
        <f t="shared" si="7"/>
        <v>0.38</v>
      </c>
      <c r="W33" s="159">
        <f t="shared" si="8"/>
        <v>0.38</v>
      </c>
      <c r="X33" s="159">
        <f t="shared" si="9"/>
        <v>0.38</v>
      </c>
      <c r="Y33" s="160">
        <f t="shared" si="10"/>
        <v>0.38</v>
      </c>
      <c r="Z33" s="306">
        <v>2015066</v>
      </c>
      <c r="AA33" s="307">
        <v>2631640</v>
      </c>
      <c r="AB33" s="307">
        <v>235902</v>
      </c>
      <c r="AC33" s="308">
        <f t="shared" si="11"/>
        <v>4882608</v>
      </c>
      <c r="AD33" s="307">
        <v>125742</v>
      </c>
      <c r="AE33" s="436">
        <f t="shared" si="12"/>
        <v>2.6</v>
      </c>
    </row>
    <row r="34" spans="2:31" ht="15">
      <c r="B34" s="154">
        <v>29</v>
      </c>
      <c r="C34" s="146" t="s">
        <v>35</v>
      </c>
      <c r="D34" s="6">
        <f t="shared" si="13"/>
        <v>1602905</v>
      </c>
      <c r="E34" s="7">
        <f t="shared" si="14"/>
        <v>4238031</v>
      </c>
      <c r="F34" s="8">
        <v>0.22</v>
      </c>
      <c r="G34" s="147"/>
      <c r="H34" s="155"/>
      <c r="I34" s="146"/>
      <c r="J34" s="6"/>
      <c r="K34" s="7"/>
      <c r="L34" s="8"/>
      <c r="M34" s="135"/>
      <c r="N34" s="156">
        <v>30</v>
      </c>
      <c r="O34" s="157" t="s">
        <v>34</v>
      </c>
      <c r="P34" s="219">
        <v>332095</v>
      </c>
      <c r="Q34" s="302">
        <v>366604</v>
      </c>
      <c r="R34" s="294">
        <v>341194</v>
      </c>
      <c r="S34" s="219">
        <v>1309939</v>
      </c>
      <c r="T34" s="293">
        <v>1392558</v>
      </c>
      <c r="U34" s="295">
        <v>1405757</v>
      </c>
      <c r="V34" s="158">
        <f t="shared" si="7"/>
        <v>0.25</v>
      </c>
      <c r="W34" s="159">
        <f t="shared" si="8"/>
        <v>0.26</v>
      </c>
      <c r="X34" s="159">
        <f t="shared" si="9"/>
        <v>0.24</v>
      </c>
      <c r="Y34" s="160">
        <f t="shared" si="10"/>
        <v>0.25</v>
      </c>
      <c r="Z34" s="306">
        <v>426302</v>
      </c>
      <c r="AA34" s="307">
        <v>1063407</v>
      </c>
      <c r="AB34" s="307">
        <v>66268</v>
      </c>
      <c r="AC34" s="308">
        <f t="shared" si="11"/>
        <v>1555977</v>
      </c>
      <c r="AD34" s="307">
        <v>93035</v>
      </c>
      <c r="AE34" s="436">
        <f t="shared" si="12"/>
        <v>6</v>
      </c>
    </row>
    <row r="35" spans="2:31" ht="15">
      <c r="B35" s="154">
        <v>30</v>
      </c>
      <c r="C35" s="146" t="s">
        <v>36</v>
      </c>
      <c r="D35" s="6">
        <f t="shared" si="13"/>
        <v>341194</v>
      </c>
      <c r="E35" s="7">
        <f t="shared" si="14"/>
        <v>1405757</v>
      </c>
      <c r="F35" s="8">
        <v>0.16</v>
      </c>
      <c r="G35" s="147"/>
      <c r="H35" s="155"/>
      <c r="I35" s="146"/>
      <c r="J35" s="6"/>
      <c r="K35" s="7"/>
      <c r="L35" s="8"/>
      <c r="M35" s="135"/>
      <c r="N35" s="149">
        <v>31</v>
      </c>
      <c r="O35" s="157" t="s">
        <v>35</v>
      </c>
      <c r="P35" s="219">
        <v>399637</v>
      </c>
      <c r="Q35" s="302">
        <v>414026</v>
      </c>
      <c r="R35" s="294">
        <v>423112</v>
      </c>
      <c r="S35" s="219">
        <v>2230962</v>
      </c>
      <c r="T35" s="293">
        <v>2287160</v>
      </c>
      <c r="U35" s="295">
        <v>2285872</v>
      </c>
      <c r="V35" s="158">
        <f t="shared" si="7"/>
        <v>0.18</v>
      </c>
      <c r="W35" s="159">
        <f t="shared" si="8"/>
        <v>0.18</v>
      </c>
      <c r="X35" s="159">
        <f t="shared" si="9"/>
        <v>0.19</v>
      </c>
      <c r="Y35" s="160">
        <f t="shared" si="10"/>
        <v>0.18</v>
      </c>
      <c r="Z35" s="306">
        <v>526502</v>
      </c>
      <c r="AA35" s="307">
        <v>1860880</v>
      </c>
      <c r="AB35" s="307">
        <v>94316</v>
      </c>
      <c r="AC35" s="308">
        <f t="shared" si="11"/>
        <v>2481698</v>
      </c>
      <c r="AD35" s="307">
        <v>172480</v>
      </c>
      <c r="AE35" s="436">
        <f t="shared" si="12"/>
        <v>7</v>
      </c>
    </row>
    <row r="36" spans="2:31" ht="15">
      <c r="B36" s="154">
        <v>31</v>
      </c>
      <c r="C36" s="146" t="s">
        <v>37</v>
      </c>
      <c r="D36" s="6">
        <f t="shared" si="13"/>
        <v>423112</v>
      </c>
      <c r="E36" s="7">
        <f t="shared" si="14"/>
        <v>2285872</v>
      </c>
      <c r="F36" s="8">
        <v>0.24</v>
      </c>
      <c r="G36" s="147"/>
      <c r="H36" s="155"/>
      <c r="I36" s="146"/>
      <c r="J36" s="6"/>
      <c r="K36" s="7"/>
      <c r="L36" s="8"/>
      <c r="M36" s="135"/>
      <c r="N36" s="156">
        <v>32</v>
      </c>
      <c r="O36" s="157" t="s">
        <v>36</v>
      </c>
      <c r="P36" s="219">
        <v>155588</v>
      </c>
      <c r="Q36" s="302">
        <v>174627</v>
      </c>
      <c r="R36" s="294">
        <v>173276</v>
      </c>
      <c r="S36" s="219">
        <v>1157256</v>
      </c>
      <c r="T36" s="293">
        <v>1232278</v>
      </c>
      <c r="U36" s="295">
        <v>1210476</v>
      </c>
      <c r="V36" s="158">
        <f t="shared" si="7"/>
        <v>0.13</v>
      </c>
      <c r="W36" s="159">
        <f t="shared" si="8"/>
        <v>0.14</v>
      </c>
      <c r="X36" s="159">
        <f t="shared" si="9"/>
        <v>0.14</v>
      </c>
      <c r="Y36" s="160">
        <f t="shared" si="10"/>
        <v>0.14</v>
      </c>
      <c r="Z36" s="306">
        <v>217916</v>
      </c>
      <c r="AA36" s="307">
        <v>1036204</v>
      </c>
      <c r="AB36" s="307">
        <v>46742</v>
      </c>
      <c r="AC36" s="308">
        <f t="shared" si="11"/>
        <v>1300862</v>
      </c>
      <c r="AD36" s="307">
        <v>209315</v>
      </c>
      <c r="AE36" s="436">
        <f t="shared" si="12"/>
        <v>16.1</v>
      </c>
    </row>
    <row r="37" spans="2:31" ht="15">
      <c r="B37" s="154">
        <v>32</v>
      </c>
      <c r="C37" s="146" t="s">
        <v>38</v>
      </c>
      <c r="D37" s="6">
        <f t="shared" si="13"/>
        <v>173276</v>
      </c>
      <c r="E37" s="7">
        <f t="shared" si="14"/>
        <v>1210476</v>
      </c>
      <c r="F37" s="8">
        <v>0.11</v>
      </c>
      <c r="G37" s="147"/>
      <c r="H37" s="155"/>
      <c r="I37" s="146"/>
      <c r="J37" s="6"/>
      <c r="K37" s="7"/>
      <c r="L37" s="8"/>
      <c r="M37" s="135"/>
      <c r="N37" s="149">
        <v>33</v>
      </c>
      <c r="O37" s="157" t="s">
        <v>37</v>
      </c>
      <c r="P37" s="219">
        <v>377741</v>
      </c>
      <c r="Q37" s="302">
        <v>423835</v>
      </c>
      <c r="R37" s="294">
        <v>413021</v>
      </c>
      <c r="S37" s="219">
        <v>1751479</v>
      </c>
      <c r="T37" s="293">
        <v>1862888</v>
      </c>
      <c r="U37" s="295">
        <v>1805931</v>
      </c>
      <c r="V37" s="158">
        <f t="shared" si="7"/>
        <v>0.22</v>
      </c>
      <c r="W37" s="159">
        <f t="shared" si="8"/>
        <v>0.23</v>
      </c>
      <c r="X37" s="159">
        <f t="shared" si="9"/>
        <v>0.23</v>
      </c>
      <c r="Y37" s="160">
        <f t="shared" si="10"/>
        <v>0.23</v>
      </c>
      <c r="Z37" s="306">
        <v>530580</v>
      </c>
      <c r="AA37" s="307">
        <v>1391424</v>
      </c>
      <c r="AB37" s="307">
        <v>78335</v>
      </c>
      <c r="AC37" s="308">
        <f t="shared" si="11"/>
        <v>2000339</v>
      </c>
      <c r="AD37" s="307">
        <v>196389</v>
      </c>
      <c r="AE37" s="436">
        <f t="shared" si="12"/>
        <v>9.8</v>
      </c>
    </row>
    <row r="38" spans="2:31" ht="15">
      <c r="B38" s="154">
        <v>33</v>
      </c>
      <c r="C38" s="146" t="s">
        <v>225</v>
      </c>
      <c r="D38" s="6">
        <f t="shared" si="13"/>
        <v>413021</v>
      </c>
      <c r="E38" s="7">
        <f t="shared" si="14"/>
        <v>1805931</v>
      </c>
      <c r="F38" s="8">
        <v>0.26</v>
      </c>
      <c r="G38" s="147"/>
      <c r="H38" s="155"/>
      <c r="I38" s="146"/>
      <c r="J38" s="6"/>
      <c r="K38" s="7"/>
      <c r="L38" s="8"/>
      <c r="M38" s="135"/>
      <c r="N38" s="156">
        <v>34</v>
      </c>
      <c r="O38" s="157" t="s">
        <v>38</v>
      </c>
      <c r="P38" s="219">
        <v>110180</v>
      </c>
      <c r="Q38" s="302">
        <v>122882</v>
      </c>
      <c r="R38" s="294">
        <v>121483</v>
      </c>
      <c r="S38" s="219">
        <v>1275012</v>
      </c>
      <c r="T38" s="293">
        <v>1391525</v>
      </c>
      <c r="U38" s="295">
        <v>1337990</v>
      </c>
      <c r="V38" s="158">
        <f t="shared" si="7"/>
        <v>0.09</v>
      </c>
      <c r="W38" s="159">
        <f t="shared" si="8"/>
        <v>0.09</v>
      </c>
      <c r="X38" s="159">
        <f t="shared" si="9"/>
        <v>0.09</v>
      </c>
      <c r="Y38" s="160">
        <f t="shared" si="10"/>
        <v>0.09</v>
      </c>
      <c r="Z38" s="306">
        <v>145201</v>
      </c>
      <c r="AA38" s="307">
        <v>1215406</v>
      </c>
      <c r="AB38" s="307">
        <v>49443</v>
      </c>
      <c r="AC38" s="308">
        <f t="shared" si="11"/>
        <v>1410050</v>
      </c>
      <c r="AD38" s="307">
        <v>84166</v>
      </c>
      <c r="AE38" s="436">
        <f t="shared" si="12"/>
        <v>6</v>
      </c>
    </row>
    <row r="39" spans="2:31" ht="15">
      <c r="B39" s="154">
        <v>34</v>
      </c>
      <c r="C39" s="146" t="s">
        <v>39</v>
      </c>
      <c r="D39" s="6">
        <f t="shared" si="13"/>
        <v>121483</v>
      </c>
      <c r="E39" s="7">
        <f t="shared" si="14"/>
        <v>1337990</v>
      </c>
      <c r="F39" s="8">
        <v>0.98</v>
      </c>
      <c r="G39" s="147"/>
      <c r="H39" s="155"/>
      <c r="I39" s="146"/>
      <c r="J39" s="6"/>
      <c r="K39" s="7"/>
      <c r="L39" s="8"/>
      <c r="M39" s="135"/>
      <c r="N39" s="149">
        <v>35</v>
      </c>
      <c r="O39" s="157" t="s">
        <v>225</v>
      </c>
      <c r="P39" s="219">
        <v>1599602</v>
      </c>
      <c r="Q39" s="302">
        <v>1714246</v>
      </c>
      <c r="R39" s="294">
        <v>1707001</v>
      </c>
      <c r="S39" s="219">
        <v>5937675</v>
      </c>
      <c r="T39" s="293">
        <v>6291943</v>
      </c>
      <c r="U39" s="295">
        <v>6910410</v>
      </c>
      <c r="V39" s="158">
        <f t="shared" si="7"/>
        <v>0.27</v>
      </c>
      <c r="W39" s="159">
        <f t="shared" si="8"/>
        <v>0.27</v>
      </c>
      <c r="X39" s="159">
        <f t="shared" si="9"/>
        <v>0.25</v>
      </c>
      <c r="Y39" s="160">
        <f t="shared" si="10"/>
        <v>0.26</v>
      </c>
      <c r="Z39" s="306">
        <v>2112191</v>
      </c>
      <c r="AA39" s="307">
        <v>5197724</v>
      </c>
      <c r="AB39" s="307">
        <v>305809</v>
      </c>
      <c r="AC39" s="308">
        <f t="shared" si="11"/>
        <v>7615724</v>
      </c>
      <c r="AD39" s="307">
        <v>257025</v>
      </c>
      <c r="AE39" s="436">
        <f t="shared" si="12"/>
        <v>3.4</v>
      </c>
    </row>
    <row r="40" spans="2:31" ht="15">
      <c r="B40" s="154">
        <v>35</v>
      </c>
      <c r="C40" s="146" t="s">
        <v>40</v>
      </c>
      <c r="D40" s="6">
        <f t="shared" si="13"/>
        <v>1707001</v>
      </c>
      <c r="E40" s="7">
        <f t="shared" si="14"/>
        <v>6910410</v>
      </c>
      <c r="F40" s="8">
        <v>0.63</v>
      </c>
      <c r="G40" s="147"/>
      <c r="H40" s="155"/>
      <c r="I40" s="146"/>
      <c r="J40" s="6"/>
      <c r="K40" s="7"/>
      <c r="L40" s="8"/>
      <c r="M40" s="135"/>
      <c r="N40" s="156">
        <v>36</v>
      </c>
      <c r="O40" s="157" t="s">
        <v>39</v>
      </c>
      <c r="P40" s="219">
        <v>3310372</v>
      </c>
      <c r="Q40" s="302">
        <v>3759736</v>
      </c>
      <c r="R40" s="294">
        <v>3727838</v>
      </c>
      <c r="S40" s="219">
        <v>3797930</v>
      </c>
      <c r="T40" s="293">
        <v>4138893</v>
      </c>
      <c r="U40" s="295">
        <v>4088371</v>
      </c>
      <c r="V40" s="158">
        <f t="shared" si="7"/>
        <v>0.87</v>
      </c>
      <c r="W40" s="159">
        <f t="shared" si="8"/>
        <v>0.91</v>
      </c>
      <c r="X40" s="159">
        <f t="shared" si="9"/>
        <v>0.91</v>
      </c>
      <c r="Y40" s="160">
        <f t="shared" si="10"/>
        <v>0.9</v>
      </c>
      <c r="Z40" s="306">
        <v>4813971</v>
      </c>
      <c r="AA40" s="307">
        <v>357170</v>
      </c>
      <c r="AB40" s="307">
        <v>214689</v>
      </c>
      <c r="AC40" s="308">
        <f t="shared" si="11"/>
        <v>5385830</v>
      </c>
      <c r="AD40" s="307">
        <v>315957</v>
      </c>
      <c r="AE40" s="436">
        <f t="shared" si="12"/>
        <v>5.9</v>
      </c>
    </row>
    <row r="41" spans="2:31" ht="15">
      <c r="B41" s="154">
        <v>36</v>
      </c>
      <c r="C41" s="146" t="s">
        <v>41</v>
      </c>
      <c r="D41" s="6">
        <f t="shared" si="13"/>
        <v>3727838</v>
      </c>
      <c r="E41" s="7">
        <f t="shared" si="14"/>
        <v>4088371</v>
      </c>
      <c r="F41" s="8">
        <v>0.31</v>
      </c>
      <c r="G41" s="147"/>
      <c r="H41" s="155"/>
      <c r="I41" s="146"/>
      <c r="J41" s="6"/>
      <c r="K41" s="7"/>
      <c r="L41" s="8"/>
      <c r="M41" s="135"/>
      <c r="N41" s="149">
        <v>37</v>
      </c>
      <c r="O41" s="157" t="s">
        <v>40</v>
      </c>
      <c r="P41" s="219">
        <v>1044659</v>
      </c>
      <c r="Q41" s="302">
        <v>1058554</v>
      </c>
      <c r="R41" s="294">
        <v>1101350</v>
      </c>
      <c r="S41" s="219">
        <v>1939629</v>
      </c>
      <c r="T41" s="293">
        <v>2044548</v>
      </c>
      <c r="U41" s="295">
        <v>1987283</v>
      </c>
      <c r="V41" s="158">
        <f t="shared" si="7"/>
        <v>0.54</v>
      </c>
      <c r="W41" s="159">
        <f t="shared" si="8"/>
        <v>0.52</v>
      </c>
      <c r="X41" s="159">
        <f t="shared" si="9"/>
        <v>0.55</v>
      </c>
      <c r="Y41" s="160">
        <f t="shared" si="10"/>
        <v>0.54</v>
      </c>
      <c r="Z41" s="306">
        <v>1416876</v>
      </c>
      <c r="AA41" s="307">
        <v>884298</v>
      </c>
      <c r="AB41" s="307">
        <v>148346</v>
      </c>
      <c r="AC41" s="308">
        <f t="shared" si="11"/>
        <v>2449520</v>
      </c>
      <c r="AD41" s="307">
        <v>367223</v>
      </c>
      <c r="AE41" s="436">
        <f t="shared" si="12"/>
        <v>15</v>
      </c>
    </row>
    <row r="42" spans="2:31" ht="15">
      <c r="B42" s="154">
        <v>37</v>
      </c>
      <c r="C42" s="146" t="s">
        <v>42</v>
      </c>
      <c r="D42" s="6">
        <f t="shared" si="13"/>
        <v>1101350</v>
      </c>
      <c r="E42" s="7">
        <f t="shared" si="14"/>
        <v>1987283</v>
      </c>
      <c r="F42" s="8">
        <v>0.51</v>
      </c>
      <c r="G42" s="147"/>
      <c r="H42" s="155"/>
      <c r="I42" s="146"/>
      <c r="J42" s="6"/>
      <c r="K42" s="7"/>
      <c r="L42" s="8"/>
      <c r="M42" s="135"/>
      <c r="N42" s="156">
        <v>38</v>
      </c>
      <c r="O42" s="157" t="s">
        <v>41</v>
      </c>
      <c r="P42" s="219">
        <v>449181</v>
      </c>
      <c r="Q42" s="302">
        <v>489238</v>
      </c>
      <c r="R42" s="294">
        <v>509950</v>
      </c>
      <c r="S42" s="219">
        <v>1577504</v>
      </c>
      <c r="T42" s="293">
        <v>1658348</v>
      </c>
      <c r="U42" s="295">
        <v>1662188</v>
      </c>
      <c r="V42" s="158">
        <f t="shared" si="7"/>
        <v>0.28</v>
      </c>
      <c r="W42" s="159">
        <f t="shared" si="8"/>
        <v>0.3</v>
      </c>
      <c r="X42" s="159">
        <f t="shared" si="9"/>
        <v>0.31</v>
      </c>
      <c r="Y42" s="160">
        <f t="shared" si="10"/>
        <v>0.3</v>
      </c>
      <c r="Z42" s="306">
        <v>640426</v>
      </c>
      <c r="AA42" s="307">
        <v>1150871</v>
      </c>
      <c r="AB42" s="307">
        <v>76402</v>
      </c>
      <c r="AC42" s="308">
        <f t="shared" si="11"/>
        <v>1867699</v>
      </c>
      <c r="AD42" s="307">
        <v>217704</v>
      </c>
      <c r="AE42" s="436">
        <f t="shared" si="12"/>
        <v>11.7</v>
      </c>
    </row>
    <row r="43" spans="2:31" ht="15">
      <c r="B43" s="154">
        <v>38</v>
      </c>
      <c r="C43" s="146" t="s">
        <v>43</v>
      </c>
      <c r="D43" s="6">
        <f t="shared" si="13"/>
        <v>509950</v>
      </c>
      <c r="E43" s="7">
        <f t="shared" si="14"/>
        <v>1662188</v>
      </c>
      <c r="F43" s="8">
        <v>0.58</v>
      </c>
      <c r="G43" s="147"/>
      <c r="H43" s="155"/>
      <c r="I43" s="146"/>
      <c r="J43" s="6"/>
      <c r="K43" s="7"/>
      <c r="L43" s="8"/>
      <c r="M43" s="135"/>
      <c r="N43" s="149">
        <v>39</v>
      </c>
      <c r="O43" s="157" t="s">
        <v>42</v>
      </c>
      <c r="P43" s="219">
        <v>1993869</v>
      </c>
      <c r="Q43" s="302">
        <v>2054103</v>
      </c>
      <c r="R43" s="294">
        <v>2166057</v>
      </c>
      <c r="S43" s="219">
        <v>3659055</v>
      </c>
      <c r="T43" s="293">
        <v>3791327</v>
      </c>
      <c r="U43" s="295">
        <v>3697914</v>
      </c>
      <c r="V43" s="158">
        <f t="shared" si="7"/>
        <v>0.54</v>
      </c>
      <c r="W43" s="159">
        <f t="shared" si="8"/>
        <v>0.54</v>
      </c>
      <c r="X43" s="159">
        <f t="shared" si="9"/>
        <v>0.59</v>
      </c>
      <c r="Y43" s="160">
        <f t="shared" si="10"/>
        <v>0.56</v>
      </c>
      <c r="Z43" s="306">
        <v>2732003</v>
      </c>
      <c r="AA43" s="307">
        <v>1528815</v>
      </c>
      <c r="AB43" s="307">
        <v>241496</v>
      </c>
      <c r="AC43" s="308">
        <f t="shared" si="11"/>
        <v>4502314</v>
      </c>
      <c r="AD43" s="307">
        <v>206834</v>
      </c>
      <c r="AE43" s="436">
        <f t="shared" si="12"/>
        <v>4.6</v>
      </c>
    </row>
    <row r="44" spans="2:31" ht="15">
      <c r="B44" s="154">
        <v>39</v>
      </c>
      <c r="C44" s="146" t="s">
        <v>44</v>
      </c>
      <c r="D44" s="6">
        <f t="shared" si="13"/>
        <v>2166057</v>
      </c>
      <c r="E44" s="7">
        <f t="shared" si="14"/>
        <v>3697914</v>
      </c>
      <c r="F44" s="8">
        <v>0.32</v>
      </c>
      <c r="G44" s="147"/>
      <c r="H44" s="155"/>
      <c r="I44" s="146"/>
      <c r="J44" s="6"/>
      <c r="K44" s="7"/>
      <c r="L44" s="8"/>
      <c r="M44" s="135"/>
      <c r="N44" s="156">
        <v>40</v>
      </c>
      <c r="O44" s="157" t="s">
        <v>43</v>
      </c>
      <c r="P44" s="219">
        <v>1745081</v>
      </c>
      <c r="Q44" s="302">
        <v>1934623</v>
      </c>
      <c r="R44" s="294">
        <v>1915865</v>
      </c>
      <c r="S44" s="219">
        <v>3218866</v>
      </c>
      <c r="T44" s="293">
        <v>3399135</v>
      </c>
      <c r="U44" s="295">
        <v>3416367</v>
      </c>
      <c r="V44" s="158">
        <f t="shared" si="7"/>
        <v>0.54</v>
      </c>
      <c r="W44" s="159">
        <f t="shared" si="8"/>
        <v>0.57</v>
      </c>
      <c r="X44" s="159">
        <f t="shared" si="9"/>
        <v>0.56</v>
      </c>
      <c r="Y44" s="160">
        <f t="shared" si="10"/>
        <v>0.56</v>
      </c>
      <c r="Z44" s="306">
        <v>2459934</v>
      </c>
      <c r="AA44" s="307">
        <v>1497692</v>
      </c>
      <c r="AB44" s="307">
        <v>251254</v>
      </c>
      <c r="AC44" s="308">
        <f t="shared" si="11"/>
        <v>4208880</v>
      </c>
      <c r="AD44" s="307">
        <v>291493</v>
      </c>
      <c r="AE44" s="436">
        <f t="shared" si="12"/>
        <v>6.9</v>
      </c>
    </row>
    <row r="45" spans="2:31" ht="15.75" thickBot="1">
      <c r="B45" s="154">
        <v>40</v>
      </c>
      <c r="C45" s="146" t="s">
        <v>45</v>
      </c>
      <c r="D45" s="6">
        <f t="shared" si="13"/>
        <v>1915865</v>
      </c>
      <c r="E45" s="7">
        <f t="shared" si="14"/>
        <v>3416367</v>
      </c>
      <c r="F45" s="8">
        <v>0.28</v>
      </c>
      <c r="G45" s="147"/>
      <c r="H45" s="155"/>
      <c r="I45" s="146"/>
      <c r="J45" s="6"/>
      <c r="K45" s="7"/>
      <c r="L45" s="8"/>
      <c r="M45" s="135"/>
      <c r="N45" s="149">
        <v>41</v>
      </c>
      <c r="O45" s="157" t="s">
        <v>44</v>
      </c>
      <c r="P45" s="219">
        <v>804528</v>
      </c>
      <c r="Q45" s="302">
        <v>735427</v>
      </c>
      <c r="R45" s="294">
        <v>925163</v>
      </c>
      <c r="S45" s="219">
        <v>2146172</v>
      </c>
      <c r="T45" s="293">
        <v>2243098</v>
      </c>
      <c r="U45" s="295">
        <v>2253147</v>
      </c>
      <c r="V45" s="158">
        <f t="shared" si="7"/>
        <v>0.37</v>
      </c>
      <c r="W45" s="159">
        <f t="shared" si="8"/>
        <v>0.33</v>
      </c>
      <c r="X45" s="159">
        <f t="shared" si="9"/>
        <v>0.41</v>
      </c>
      <c r="Y45" s="160">
        <f t="shared" si="10"/>
        <v>0.37</v>
      </c>
      <c r="Z45" s="306">
        <v>1197275</v>
      </c>
      <c r="AA45" s="307">
        <v>1326130</v>
      </c>
      <c r="AB45" s="307">
        <v>105486</v>
      </c>
      <c r="AC45" s="308">
        <f t="shared" si="11"/>
        <v>2628891</v>
      </c>
      <c r="AD45" s="307">
        <v>182476</v>
      </c>
      <c r="AE45" s="436">
        <f t="shared" si="12"/>
        <v>6.9</v>
      </c>
    </row>
    <row r="46" spans="2:31" ht="16.5" thickBot="1" thickTop="1">
      <c r="B46" s="154">
        <v>41</v>
      </c>
      <c r="C46" s="134" t="s">
        <v>46</v>
      </c>
      <c r="D46" s="6">
        <f t="shared" si="13"/>
        <v>925163</v>
      </c>
      <c r="E46" s="7">
        <f t="shared" si="14"/>
        <v>2253147</v>
      </c>
      <c r="F46" s="55">
        <v>0.19</v>
      </c>
      <c r="G46" s="147"/>
      <c r="H46" s="505" t="s">
        <v>64</v>
      </c>
      <c r="I46" s="506"/>
      <c r="J46" s="12">
        <f>SUM(J6:J45,D20:D47)</f>
        <v>52561703</v>
      </c>
      <c r="K46" s="13">
        <f>SUM(K6:K45,E20:E47)</f>
        <v>125326648</v>
      </c>
      <c r="L46" s="14">
        <f>Y66</f>
        <v>0.42</v>
      </c>
      <c r="M46" s="135"/>
      <c r="N46" s="156">
        <v>42</v>
      </c>
      <c r="O46" s="157" t="s">
        <v>45</v>
      </c>
      <c r="P46" s="219">
        <v>829479</v>
      </c>
      <c r="Q46" s="302">
        <v>873716</v>
      </c>
      <c r="R46" s="294">
        <v>901814</v>
      </c>
      <c r="S46" s="219">
        <v>3124280</v>
      </c>
      <c r="T46" s="293">
        <v>3229009</v>
      </c>
      <c r="U46" s="295">
        <v>3184457</v>
      </c>
      <c r="V46" s="158">
        <f t="shared" si="7"/>
        <v>0.27</v>
      </c>
      <c r="W46" s="159">
        <f t="shared" si="8"/>
        <v>0.27</v>
      </c>
      <c r="X46" s="159">
        <f t="shared" si="9"/>
        <v>0.28</v>
      </c>
      <c r="Y46" s="160">
        <f t="shared" si="10"/>
        <v>0.27</v>
      </c>
      <c r="Z46" s="306">
        <v>1134998</v>
      </c>
      <c r="AA46" s="307">
        <v>2280023</v>
      </c>
      <c r="AB46" s="307">
        <v>146715</v>
      </c>
      <c r="AC46" s="308">
        <f t="shared" si="11"/>
        <v>3561736</v>
      </c>
      <c r="AD46" s="307">
        <v>147047</v>
      </c>
      <c r="AE46" s="436">
        <f t="shared" si="12"/>
        <v>4.1</v>
      </c>
    </row>
    <row r="47" spans="2:31" ht="15.75" customHeight="1" thickBot="1" thickTop="1">
      <c r="B47" s="154">
        <v>42</v>
      </c>
      <c r="C47" s="164" t="s">
        <v>47</v>
      </c>
      <c r="D47" s="53">
        <f t="shared" si="13"/>
        <v>901814</v>
      </c>
      <c r="E47" s="54">
        <f t="shared" si="14"/>
        <v>3184457</v>
      </c>
      <c r="F47" s="58">
        <v>0.44</v>
      </c>
      <c r="G47" s="147"/>
      <c r="H47" s="510" t="s">
        <v>91</v>
      </c>
      <c r="I47" s="511"/>
      <c r="J47" s="15">
        <f>SUM(D19,J46)</f>
        <v>239749679</v>
      </c>
      <c r="K47" s="16">
        <f>SUM(E19,K46)</f>
        <v>416306081</v>
      </c>
      <c r="L47" s="17">
        <f>Y67</f>
        <v>0.46</v>
      </c>
      <c r="M47" s="135"/>
      <c r="N47" s="149">
        <v>43</v>
      </c>
      <c r="O47" s="157" t="s">
        <v>46</v>
      </c>
      <c r="P47" s="219">
        <v>299448</v>
      </c>
      <c r="Q47" s="302">
        <v>307745</v>
      </c>
      <c r="R47" s="294">
        <v>310838</v>
      </c>
      <c r="S47" s="219">
        <v>1895948</v>
      </c>
      <c r="T47" s="293">
        <v>1960697</v>
      </c>
      <c r="U47" s="295">
        <v>1924835</v>
      </c>
      <c r="V47" s="158">
        <f t="shared" si="7"/>
        <v>0.16</v>
      </c>
      <c r="W47" s="159">
        <f t="shared" si="8"/>
        <v>0.16</v>
      </c>
      <c r="X47" s="159">
        <f t="shared" si="9"/>
        <v>0.16</v>
      </c>
      <c r="Y47" s="160">
        <f t="shared" si="10"/>
        <v>0.16</v>
      </c>
      <c r="Z47" s="306">
        <v>381251</v>
      </c>
      <c r="AA47" s="307">
        <v>1612414</v>
      </c>
      <c r="AB47" s="307">
        <v>79457</v>
      </c>
      <c r="AC47" s="308">
        <f t="shared" si="11"/>
        <v>2073122</v>
      </c>
      <c r="AD47" s="307">
        <v>127621</v>
      </c>
      <c r="AE47" s="436">
        <f t="shared" si="12"/>
        <v>6.2</v>
      </c>
    </row>
    <row r="48" spans="2:31" ht="15">
      <c r="B48" s="135"/>
      <c r="C48" s="134"/>
      <c r="D48" s="112"/>
      <c r="E48" s="112"/>
      <c r="F48" s="57"/>
      <c r="G48" s="147"/>
      <c r="M48" s="135"/>
      <c r="N48" s="156">
        <v>44</v>
      </c>
      <c r="O48" s="157" t="s">
        <v>47</v>
      </c>
      <c r="P48" s="219">
        <v>1573446</v>
      </c>
      <c r="Q48" s="302">
        <v>1668914</v>
      </c>
      <c r="R48" s="294">
        <v>1661534</v>
      </c>
      <c r="S48" s="219">
        <v>3884308</v>
      </c>
      <c r="T48" s="293">
        <v>4016580</v>
      </c>
      <c r="U48" s="295">
        <v>3946236</v>
      </c>
      <c r="V48" s="158">
        <f t="shared" si="7"/>
        <v>0.41</v>
      </c>
      <c r="W48" s="159">
        <f t="shared" si="8"/>
        <v>0.42</v>
      </c>
      <c r="X48" s="159">
        <f t="shared" si="9"/>
        <v>0.42</v>
      </c>
      <c r="Y48" s="160">
        <f t="shared" si="10"/>
        <v>0.42</v>
      </c>
      <c r="Z48" s="306">
        <v>2096350</v>
      </c>
      <c r="AA48" s="307">
        <v>2281456</v>
      </c>
      <c r="AB48" s="307">
        <v>227505</v>
      </c>
      <c r="AC48" s="308">
        <f t="shared" si="11"/>
        <v>4605311</v>
      </c>
      <c r="AD48" s="307">
        <v>326479</v>
      </c>
      <c r="AE48" s="436">
        <f t="shared" si="12"/>
        <v>7.1</v>
      </c>
    </row>
    <row r="49" spans="2:31" ht="15">
      <c r="B49" s="135"/>
      <c r="C49" s="134"/>
      <c r="D49" s="56"/>
      <c r="E49" s="56"/>
      <c r="F49" s="57"/>
      <c r="G49" s="147"/>
      <c r="M49" s="135"/>
      <c r="N49" s="149">
        <v>45</v>
      </c>
      <c r="O49" s="157" t="s">
        <v>48</v>
      </c>
      <c r="P49" s="219">
        <v>668213</v>
      </c>
      <c r="Q49" s="302">
        <v>737828</v>
      </c>
      <c r="R49" s="294">
        <v>751888</v>
      </c>
      <c r="S49" s="219">
        <v>2091160</v>
      </c>
      <c r="T49" s="293">
        <v>2179586</v>
      </c>
      <c r="U49" s="295">
        <v>2131476</v>
      </c>
      <c r="V49" s="158">
        <f t="shared" si="7"/>
        <v>0.32</v>
      </c>
      <c r="W49" s="159">
        <f t="shared" si="8"/>
        <v>0.34</v>
      </c>
      <c r="X49" s="159">
        <f t="shared" si="9"/>
        <v>0.35</v>
      </c>
      <c r="Y49" s="160">
        <f t="shared" si="10"/>
        <v>0.34</v>
      </c>
      <c r="Z49" s="306">
        <v>947234</v>
      </c>
      <c r="AA49" s="307">
        <v>1377835</v>
      </c>
      <c r="AB49" s="307">
        <v>105634</v>
      </c>
      <c r="AC49" s="308">
        <f t="shared" si="11"/>
        <v>2430703</v>
      </c>
      <c r="AD49" s="307">
        <v>144680</v>
      </c>
      <c r="AE49" s="436">
        <f t="shared" si="12"/>
        <v>6</v>
      </c>
    </row>
    <row r="50" spans="3:31" ht="15.75" customHeight="1">
      <c r="C50" s="134"/>
      <c r="D50" s="134"/>
      <c r="E50" s="134"/>
      <c r="F50" s="134"/>
      <c r="G50" s="165"/>
      <c r="M50" s="135"/>
      <c r="N50" s="156">
        <v>46</v>
      </c>
      <c r="O50" s="157" t="s">
        <v>49</v>
      </c>
      <c r="P50" s="219">
        <v>619936</v>
      </c>
      <c r="Q50" s="302">
        <v>654781</v>
      </c>
      <c r="R50" s="294">
        <v>655736</v>
      </c>
      <c r="S50" s="219">
        <v>2312500</v>
      </c>
      <c r="T50" s="293">
        <v>2400603</v>
      </c>
      <c r="U50" s="295">
        <v>2402585</v>
      </c>
      <c r="V50" s="158">
        <f t="shared" si="7"/>
        <v>0.27</v>
      </c>
      <c r="W50" s="159">
        <f t="shared" si="8"/>
        <v>0.27</v>
      </c>
      <c r="X50" s="159">
        <f t="shared" si="9"/>
        <v>0.27</v>
      </c>
      <c r="Y50" s="160">
        <f t="shared" si="10"/>
        <v>0.27</v>
      </c>
      <c r="Z50" s="306">
        <v>818859</v>
      </c>
      <c r="AA50" s="307">
        <v>1744873</v>
      </c>
      <c r="AB50" s="307">
        <v>112225</v>
      </c>
      <c r="AC50" s="308">
        <f t="shared" si="11"/>
        <v>2675957</v>
      </c>
      <c r="AD50" s="307">
        <v>188848</v>
      </c>
      <c r="AE50" s="436">
        <f t="shared" si="12"/>
        <v>7.1</v>
      </c>
    </row>
    <row r="51" spans="9:31" ht="15">
      <c r="I51" s="135"/>
      <c r="J51" s="135"/>
      <c r="K51" s="135"/>
      <c r="L51" s="135"/>
      <c r="N51" s="149">
        <v>47</v>
      </c>
      <c r="O51" s="157" t="s">
        <v>50</v>
      </c>
      <c r="P51" s="219">
        <v>626680</v>
      </c>
      <c r="Q51" s="302">
        <v>652370</v>
      </c>
      <c r="R51" s="294">
        <v>674990</v>
      </c>
      <c r="S51" s="219">
        <v>1882247</v>
      </c>
      <c r="T51" s="293">
        <v>1920162</v>
      </c>
      <c r="U51" s="295">
        <v>1909536</v>
      </c>
      <c r="V51" s="158">
        <f t="shared" si="7"/>
        <v>0.33</v>
      </c>
      <c r="W51" s="159">
        <f t="shared" si="8"/>
        <v>0.34</v>
      </c>
      <c r="X51" s="159">
        <f t="shared" si="9"/>
        <v>0.35</v>
      </c>
      <c r="Y51" s="160">
        <f t="shared" si="10"/>
        <v>0.34</v>
      </c>
      <c r="Z51" s="306">
        <v>848231</v>
      </c>
      <c r="AA51" s="307">
        <v>1232975</v>
      </c>
      <c r="AB51" s="307">
        <v>98488</v>
      </c>
      <c r="AC51" s="308">
        <f t="shared" si="11"/>
        <v>2179694</v>
      </c>
      <c r="AD51" s="307">
        <v>194813</v>
      </c>
      <c r="AE51" s="436">
        <f t="shared" si="12"/>
        <v>8.9</v>
      </c>
    </row>
    <row r="52" spans="4:31" ht="15">
      <c r="D52" s="166"/>
      <c r="J52" s="167"/>
      <c r="K52" s="167"/>
      <c r="N52" s="156">
        <v>48</v>
      </c>
      <c r="O52" s="157" t="s">
        <v>51</v>
      </c>
      <c r="P52" s="219">
        <v>530452</v>
      </c>
      <c r="Q52" s="302">
        <v>548060</v>
      </c>
      <c r="R52" s="294">
        <v>546970</v>
      </c>
      <c r="S52" s="219">
        <v>2318885</v>
      </c>
      <c r="T52" s="293">
        <v>2410808</v>
      </c>
      <c r="U52" s="295">
        <v>2382183</v>
      </c>
      <c r="V52" s="158">
        <f t="shared" si="7"/>
        <v>0.23</v>
      </c>
      <c r="W52" s="159">
        <f t="shared" si="8"/>
        <v>0.23</v>
      </c>
      <c r="X52" s="159">
        <f t="shared" si="9"/>
        <v>0.23</v>
      </c>
      <c r="Y52" s="160">
        <f t="shared" si="10"/>
        <v>0.23</v>
      </c>
      <c r="Z52" s="306">
        <v>681092</v>
      </c>
      <c r="AA52" s="307">
        <v>1833253</v>
      </c>
      <c r="AB52" s="307">
        <v>106848</v>
      </c>
      <c r="AC52" s="308">
        <f t="shared" si="11"/>
        <v>2621193</v>
      </c>
      <c r="AD52" s="307">
        <v>86085</v>
      </c>
      <c r="AE52" s="436">
        <f t="shared" si="12"/>
        <v>3.3</v>
      </c>
    </row>
    <row r="53" spans="14:31" ht="15">
      <c r="N53" s="149">
        <v>49</v>
      </c>
      <c r="O53" s="157" t="s">
        <v>52</v>
      </c>
      <c r="P53" s="219">
        <v>1584122</v>
      </c>
      <c r="Q53" s="302">
        <v>1699788</v>
      </c>
      <c r="R53" s="294">
        <v>1720023</v>
      </c>
      <c r="S53" s="219">
        <v>3971347</v>
      </c>
      <c r="T53" s="293">
        <v>4117777</v>
      </c>
      <c r="U53" s="295">
        <v>4117358</v>
      </c>
      <c r="V53" s="158">
        <f t="shared" si="7"/>
        <v>0.4</v>
      </c>
      <c r="W53" s="159">
        <f t="shared" si="8"/>
        <v>0.41</v>
      </c>
      <c r="X53" s="159">
        <f t="shared" si="9"/>
        <v>0.42</v>
      </c>
      <c r="Y53" s="160">
        <f t="shared" si="10"/>
        <v>0.41</v>
      </c>
      <c r="Z53" s="306">
        <v>2160588</v>
      </c>
      <c r="AA53" s="307">
        <v>2393948</v>
      </c>
      <c r="AB53" s="307">
        <v>230392</v>
      </c>
      <c r="AC53" s="308">
        <f t="shared" si="11"/>
        <v>4784928</v>
      </c>
      <c r="AD53" s="307">
        <v>206885</v>
      </c>
      <c r="AE53" s="436">
        <f t="shared" si="12"/>
        <v>4.3</v>
      </c>
    </row>
    <row r="54" spans="14:31" ht="15">
      <c r="N54" s="156">
        <v>50</v>
      </c>
      <c r="O54" s="157" t="s">
        <v>53</v>
      </c>
      <c r="P54" s="219">
        <v>927467</v>
      </c>
      <c r="Q54" s="302">
        <v>975203</v>
      </c>
      <c r="R54" s="294">
        <v>1002016</v>
      </c>
      <c r="S54" s="219">
        <v>2809701</v>
      </c>
      <c r="T54" s="293">
        <v>2862734</v>
      </c>
      <c r="U54" s="295">
        <v>2907569</v>
      </c>
      <c r="V54" s="158">
        <f t="shared" si="7"/>
        <v>0.33</v>
      </c>
      <c r="W54" s="159">
        <f t="shared" si="8"/>
        <v>0.34</v>
      </c>
      <c r="X54" s="159">
        <f t="shared" si="9"/>
        <v>0.34</v>
      </c>
      <c r="Y54" s="160">
        <f t="shared" si="10"/>
        <v>0.34</v>
      </c>
      <c r="Z54" s="306">
        <v>1257555</v>
      </c>
      <c r="AA54" s="307">
        <v>1903161</v>
      </c>
      <c r="AB54" s="307">
        <v>145907</v>
      </c>
      <c r="AC54" s="308">
        <f t="shared" si="11"/>
        <v>3306623</v>
      </c>
      <c r="AD54" s="307">
        <v>176130</v>
      </c>
      <c r="AE54" s="436">
        <f t="shared" si="12"/>
        <v>5.3</v>
      </c>
    </row>
    <row r="55" spans="14:31" ht="15">
      <c r="N55" s="149">
        <v>51</v>
      </c>
      <c r="O55" s="157" t="s">
        <v>54</v>
      </c>
      <c r="P55" s="219">
        <v>2481356</v>
      </c>
      <c r="Q55" s="302">
        <v>2429896</v>
      </c>
      <c r="R55" s="294">
        <v>2325315</v>
      </c>
      <c r="S55" s="219">
        <v>1703857</v>
      </c>
      <c r="T55" s="293">
        <v>1785402</v>
      </c>
      <c r="U55" s="295">
        <v>1755219</v>
      </c>
      <c r="V55" s="158">
        <f t="shared" si="7"/>
        <v>1.46</v>
      </c>
      <c r="W55" s="159">
        <f t="shared" si="8"/>
        <v>1.36</v>
      </c>
      <c r="X55" s="159">
        <f t="shared" si="9"/>
        <v>1.32</v>
      </c>
      <c r="Y55" s="160">
        <f t="shared" si="10"/>
        <v>1.38</v>
      </c>
      <c r="Z55" s="306">
        <v>3063134</v>
      </c>
      <c r="AA55" s="307">
        <v>0</v>
      </c>
      <c r="AB55" s="307">
        <v>0</v>
      </c>
      <c r="AC55" s="308">
        <f t="shared" si="11"/>
        <v>3063134</v>
      </c>
      <c r="AD55" s="307">
        <v>1223381</v>
      </c>
      <c r="AE55" s="436">
        <f t="shared" si="12"/>
        <v>39.9</v>
      </c>
    </row>
    <row r="56" spans="14:31" ht="15">
      <c r="N56" s="156">
        <v>52</v>
      </c>
      <c r="O56" s="157" t="s">
        <v>55</v>
      </c>
      <c r="P56" s="219">
        <v>1600512</v>
      </c>
      <c r="Q56" s="302">
        <v>1716985</v>
      </c>
      <c r="R56" s="294">
        <v>1793828</v>
      </c>
      <c r="S56" s="219">
        <v>1941266</v>
      </c>
      <c r="T56" s="293">
        <v>2135892</v>
      </c>
      <c r="U56" s="295">
        <v>2175149</v>
      </c>
      <c r="V56" s="158">
        <f t="shared" si="7"/>
        <v>0.82</v>
      </c>
      <c r="W56" s="159">
        <f t="shared" si="8"/>
        <v>0.8</v>
      </c>
      <c r="X56" s="159">
        <f t="shared" si="9"/>
        <v>0.82</v>
      </c>
      <c r="Y56" s="160">
        <f t="shared" si="10"/>
        <v>0.81</v>
      </c>
      <c r="Z56" s="306">
        <v>2344835</v>
      </c>
      <c r="AA56" s="307">
        <v>379532</v>
      </c>
      <c r="AB56" s="307">
        <v>227575</v>
      </c>
      <c r="AC56" s="308">
        <f t="shared" si="11"/>
        <v>2951942</v>
      </c>
      <c r="AD56" s="307">
        <v>1415679</v>
      </c>
      <c r="AE56" s="436">
        <f t="shared" si="12"/>
        <v>48</v>
      </c>
    </row>
    <row r="57" spans="14:31" ht="15">
      <c r="N57" s="149">
        <v>53</v>
      </c>
      <c r="O57" s="157" t="s">
        <v>56</v>
      </c>
      <c r="P57" s="219">
        <v>2380530</v>
      </c>
      <c r="Q57" s="302">
        <v>2602821</v>
      </c>
      <c r="R57" s="294">
        <v>2729093</v>
      </c>
      <c r="S57" s="219">
        <v>2978830</v>
      </c>
      <c r="T57" s="293">
        <v>3170658</v>
      </c>
      <c r="U57" s="295">
        <v>3189683</v>
      </c>
      <c r="V57" s="158">
        <f t="shared" si="7"/>
        <v>0.8</v>
      </c>
      <c r="W57" s="159">
        <f t="shared" si="8"/>
        <v>0.82</v>
      </c>
      <c r="X57" s="159">
        <f t="shared" si="9"/>
        <v>0.86</v>
      </c>
      <c r="Y57" s="160">
        <f t="shared" si="10"/>
        <v>0.83</v>
      </c>
      <c r="Z57" s="306">
        <v>3586792</v>
      </c>
      <c r="AA57" s="307">
        <v>457966</v>
      </c>
      <c r="AB57" s="307">
        <v>239493</v>
      </c>
      <c r="AC57" s="308">
        <f t="shared" si="11"/>
        <v>4284251</v>
      </c>
      <c r="AD57" s="307">
        <v>2682443</v>
      </c>
      <c r="AE57" s="436">
        <f t="shared" si="12"/>
        <v>62.6</v>
      </c>
    </row>
    <row r="58" spans="14:31" ht="15">
      <c r="N58" s="156">
        <v>54</v>
      </c>
      <c r="O58" s="157" t="s">
        <v>57</v>
      </c>
      <c r="P58" s="219">
        <v>464411</v>
      </c>
      <c r="Q58" s="302">
        <v>486174</v>
      </c>
      <c r="R58" s="294">
        <v>488932</v>
      </c>
      <c r="S58" s="219">
        <v>1607727</v>
      </c>
      <c r="T58" s="293">
        <v>1652098</v>
      </c>
      <c r="U58" s="295">
        <v>1650236</v>
      </c>
      <c r="V58" s="158">
        <f t="shared" si="7"/>
        <v>0.29</v>
      </c>
      <c r="W58" s="159">
        <f t="shared" si="8"/>
        <v>0.29</v>
      </c>
      <c r="X58" s="159">
        <f t="shared" si="9"/>
        <v>0.3</v>
      </c>
      <c r="Y58" s="160">
        <f t="shared" si="10"/>
        <v>0.29</v>
      </c>
      <c r="Z58" s="306">
        <v>630272</v>
      </c>
      <c r="AA58" s="307">
        <v>1159946</v>
      </c>
      <c r="AB58" s="307">
        <v>79373</v>
      </c>
      <c r="AC58" s="308">
        <f t="shared" si="11"/>
        <v>1869591</v>
      </c>
      <c r="AD58" s="307">
        <v>95011</v>
      </c>
      <c r="AE58" s="436">
        <f t="shared" si="12"/>
        <v>5.1</v>
      </c>
    </row>
    <row r="59" spans="14:31" ht="15">
      <c r="N59" s="149">
        <v>55</v>
      </c>
      <c r="O59" s="157" t="s">
        <v>58</v>
      </c>
      <c r="P59" s="219">
        <v>3789733</v>
      </c>
      <c r="Q59" s="302">
        <v>4434062</v>
      </c>
      <c r="R59" s="294">
        <v>3843198</v>
      </c>
      <c r="S59" s="219">
        <v>2473985</v>
      </c>
      <c r="T59" s="293">
        <v>2522317</v>
      </c>
      <c r="U59" s="295">
        <v>2492073</v>
      </c>
      <c r="V59" s="158">
        <f t="shared" si="7"/>
        <v>1.53</v>
      </c>
      <c r="W59" s="159">
        <f t="shared" si="8"/>
        <v>1.76</v>
      </c>
      <c r="X59" s="159">
        <f t="shared" si="9"/>
        <v>1.54</v>
      </c>
      <c r="Y59" s="160">
        <f t="shared" si="10"/>
        <v>1.61</v>
      </c>
      <c r="Z59" s="306">
        <v>5099055</v>
      </c>
      <c r="AA59" s="307">
        <v>0</v>
      </c>
      <c r="AB59" s="307">
        <v>0</v>
      </c>
      <c r="AC59" s="308">
        <f t="shared" si="11"/>
        <v>5099055</v>
      </c>
      <c r="AD59" s="307">
        <v>267584</v>
      </c>
      <c r="AE59" s="436">
        <f t="shared" si="12"/>
        <v>5.2</v>
      </c>
    </row>
    <row r="60" spans="14:31" ht="15">
      <c r="N60" s="156">
        <v>56</v>
      </c>
      <c r="O60" s="157" t="s">
        <v>59</v>
      </c>
      <c r="P60" s="219">
        <v>1424151</v>
      </c>
      <c r="Q60" s="302">
        <v>1248304</v>
      </c>
      <c r="R60" s="294">
        <v>1279651</v>
      </c>
      <c r="S60" s="219">
        <v>1802137</v>
      </c>
      <c r="T60" s="293">
        <v>1803345</v>
      </c>
      <c r="U60" s="295">
        <v>1865451</v>
      </c>
      <c r="V60" s="158">
        <f t="shared" si="7"/>
        <v>0.79</v>
      </c>
      <c r="W60" s="159">
        <f t="shared" si="8"/>
        <v>0.69</v>
      </c>
      <c r="X60" s="159">
        <f t="shared" si="9"/>
        <v>0.69</v>
      </c>
      <c r="Y60" s="160">
        <f t="shared" si="10"/>
        <v>0.72</v>
      </c>
      <c r="Z60" s="306">
        <v>1669641</v>
      </c>
      <c r="AA60" s="307">
        <v>584265</v>
      </c>
      <c r="AB60" s="307">
        <v>251861</v>
      </c>
      <c r="AC60" s="308">
        <f t="shared" si="11"/>
        <v>2505767</v>
      </c>
      <c r="AD60" s="307">
        <v>585063</v>
      </c>
      <c r="AE60" s="436">
        <f t="shared" si="12"/>
        <v>23.3</v>
      </c>
    </row>
    <row r="61" spans="14:31" ht="15">
      <c r="N61" s="149">
        <v>57</v>
      </c>
      <c r="O61" s="157" t="s">
        <v>60</v>
      </c>
      <c r="P61" s="219">
        <v>1641069</v>
      </c>
      <c r="Q61" s="302">
        <v>1901529</v>
      </c>
      <c r="R61" s="294">
        <v>2029133</v>
      </c>
      <c r="S61" s="219">
        <v>4308886</v>
      </c>
      <c r="T61" s="293">
        <v>4426745</v>
      </c>
      <c r="U61" s="295">
        <v>4363902</v>
      </c>
      <c r="V61" s="158">
        <f t="shared" si="7"/>
        <v>0.38</v>
      </c>
      <c r="W61" s="159">
        <f t="shared" si="8"/>
        <v>0.43</v>
      </c>
      <c r="X61" s="159">
        <f t="shared" si="9"/>
        <v>0.46</v>
      </c>
      <c r="Y61" s="160">
        <f t="shared" si="10"/>
        <v>0.42</v>
      </c>
      <c r="Z61" s="306">
        <v>2652389</v>
      </c>
      <c r="AA61" s="307">
        <v>2331179</v>
      </c>
      <c r="AB61" s="307">
        <v>232142</v>
      </c>
      <c r="AC61" s="308">
        <f t="shared" si="11"/>
        <v>5215710</v>
      </c>
      <c r="AD61" s="307">
        <v>338004</v>
      </c>
      <c r="AE61" s="436">
        <f t="shared" si="12"/>
        <v>6.5</v>
      </c>
    </row>
    <row r="62" spans="14:31" ht="15">
      <c r="N62" s="156">
        <v>58</v>
      </c>
      <c r="O62" s="157" t="s">
        <v>61</v>
      </c>
      <c r="P62" s="219">
        <v>138706</v>
      </c>
      <c r="Q62" s="302">
        <v>150993</v>
      </c>
      <c r="R62" s="294">
        <v>153630</v>
      </c>
      <c r="S62" s="219">
        <v>957134</v>
      </c>
      <c r="T62" s="293">
        <v>1004453</v>
      </c>
      <c r="U62" s="295">
        <v>972961</v>
      </c>
      <c r="V62" s="158">
        <f t="shared" si="7"/>
        <v>0.14</v>
      </c>
      <c r="W62" s="159">
        <f t="shared" si="8"/>
        <v>0.15</v>
      </c>
      <c r="X62" s="159">
        <f t="shared" si="9"/>
        <v>0.16</v>
      </c>
      <c r="Y62" s="160">
        <f t="shared" si="10"/>
        <v>0.15</v>
      </c>
      <c r="Z62" s="306">
        <v>240820</v>
      </c>
      <c r="AA62" s="307">
        <v>818531</v>
      </c>
      <c r="AB62" s="307">
        <v>36924</v>
      </c>
      <c r="AC62" s="308">
        <f t="shared" si="11"/>
        <v>1096275</v>
      </c>
      <c r="AD62" s="307">
        <v>52132</v>
      </c>
      <c r="AE62" s="436">
        <f t="shared" si="12"/>
        <v>4.8</v>
      </c>
    </row>
    <row r="63" spans="14:31" ht="15">
      <c r="N63" s="149">
        <v>59</v>
      </c>
      <c r="O63" s="157" t="s">
        <v>62</v>
      </c>
      <c r="P63" s="219">
        <v>1671260</v>
      </c>
      <c r="Q63" s="302">
        <v>1813558</v>
      </c>
      <c r="R63" s="294">
        <v>1940697</v>
      </c>
      <c r="S63" s="219">
        <v>2170531</v>
      </c>
      <c r="T63" s="293">
        <v>2300935</v>
      </c>
      <c r="U63" s="295">
        <v>2350568</v>
      </c>
      <c r="V63" s="158">
        <f t="shared" si="7"/>
        <v>0.77</v>
      </c>
      <c r="W63" s="159">
        <f t="shared" si="8"/>
        <v>0.79</v>
      </c>
      <c r="X63" s="159">
        <f t="shared" si="9"/>
        <v>0.83</v>
      </c>
      <c r="Y63" s="160">
        <f t="shared" si="10"/>
        <v>0.8</v>
      </c>
      <c r="Z63" s="306">
        <v>2459071</v>
      </c>
      <c r="AA63" s="307">
        <v>407937</v>
      </c>
      <c r="AB63" s="307">
        <v>185219</v>
      </c>
      <c r="AC63" s="308">
        <f t="shared" si="11"/>
        <v>3052227</v>
      </c>
      <c r="AD63" s="307">
        <v>125571</v>
      </c>
      <c r="AE63" s="436">
        <f t="shared" si="12"/>
        <v>4.1</v>
      </c>
    </row>
    <row r="64" spans="14:33" ht="15.75" thickBot="1">
      <c r="N64" s="156">
        <v>60</v>
      </c>
      <c r="O64" s="157" t="s">
        <v>63</v>
      </c>
      <c r="P64" s="219">
        <v>573474</v>
      </c>
      <c r="Q64" s="302">
        <v>547593</v>
      </c>
      <c r="R64" s="294">
        <v>750278</v>
      </c>
      <c r="S64" s="219">
        <v>2525446</v>
      </c>
      <c r="T64" s="293">
        <v>2568528</v>
      </c>
      <c r="U64" s="295">
        <v>2475540</v>
      </c>
      <c r="V64" s="200">
        <f t="shared" si="7"/>
        <v>0.23</v>
      </c>
      <c r="W64" s="201">
        <f t="shared" si="8"/>
        <v>0.21</v>
      </c>
      <c r="X64" s="201">
        <f t="shared" si="9"/>
        <v>0.3</v>
      </c>
      <c r="Y64" s="202">
        <f t="shared" si="10"/>
        <v>0.25</v>
      </c>
      <c r="Z64" s="306">
        <v>955335</v>
      </c>
      <c r="AA64" s="307">
        <v>1723225</v>
      </c>
      <c r="AB64" s="307">
        <v>97026</v>
      </c>
      <c r="AC64" s="308">
        <f t="shared" si="11"/>
        <v>2775586</v>
      </c>
      <c r="AD64" s="307">
        <v>377790</v>
      </c>
      <c r="AE64" s="436">
        <f t="shared" si="12"/>
        <v>13.6</v>
      </c>
      <c r="AG64" s="180"/>
    </row>
    <row r="65" spans="14:34" ht="15" thickBot="1">
      <c r="N65" s="168"/>
      <c r="O65" s="169" t="s">
        <v>65</v>
      </c>
      <c r="P65" s="296">
        <f aca="true" t="shared" si="15" ref="P65:U65">SUM(P6:P18)</f>
        <v>174245750</v>
      </c>
      <c r="Q65" s="296">
        <f t="shared" si="15"/>
        <v>184389426</v>
      </c>
      <c r="R65" s="296">
        <f t="shared" si="15"/>
        <v>187187976</v>
      </c>
      <c r="S65" s="296">
        <f t="shared" si="15"/>
        <v>271641252</v>
      </c>
      <c r="T65" s="296">
        <f t="shared" si="15"/>
        <v>280218683</v>
      </c>
      <c r="U65" s="161">
        <f t="shared" si="15"/>
        <v>290979433</v>
      </c>
      <c r="V65" s="203">
        <f>ROUND(SUM(V6:V18)/13,2)</f>
        <v>0.57</v>
      </c>
      <c r="W65" s="204">
        <f>ROUND(SUM(W6:W18)/13,2)</f>
        <v>0.58</v>
      </c>
      <c r="X65" s="204">
        <f>ROUND(SUM(X6:X18)/13,2)</f>
        <v>0.56</v>
      </c>
      <c r="Y65" s="205">
        <f t="shared" si="10"/>
        <v>0.57</v>
      </c>
      <c r="Z65" s="309">
        <f>SUM(Z6:Z18)</f>
        <v>239322588</v>
      </c>
      <c r="AA65" s="308">
        <f>SUM(AA6:AA18)</f>
        <v>103552082</v>
      </c>
      <c r="AB65" s="308">
        <f>SUM(AB6:AB18)</f>
        <v>21351369</v>
      </c>
      <c r="AC65" s="308">
        <f>SUM(AC6:AC18)</f>
        <v>364226039</v>
      </c>
      <c r="AD65" s="308">
        <f>SUM(AD6:AD18)</f>
        <v>23195991</v>
      </c>
      <c r="AE65" s="438">
        <f>ROUND(SUM(AE6:AE18)/13,1)</f>
        <v>6.6</v>
      </c>
      <c r="AG65" s="180"/>
      <c r="AH65" s="441">
        <f>AE65</f>
        <v>6.6</v>
      </c>
    </row>
    <row r="66" spans="14:34" ht="15" thickBot="1">
      <c r="N66" s="168"/>
      <c r="O66" s="169" t="s">
        <v>64</v>
      </c>
      <c r="P66" s="296">
        <f aca="true" t="shared" si="16" ref="P66:U66">SUM(P19:P64)</f>
        <v>50804356</v>
      </c>
      <c r="Q66" s="296">
        <f t="shared" si="16"/>
        <v>54072353</v>
      </c>
      <c r="R66" s="296">
        <f t="shared" si="16"/>
        <v>54502400</v>
      </c>
      <c r="S66" s="296">
        <f t="shared" si="16"/>
        <v>121528095</v>
      </c>
      <c r="T66" s="296">
        <f t="shared" si="16"/>
        <v>127114664</v>
      </c>
      <c r="U66" s="161">
        <f t="shared" si="16"/>
        <v>127677216</v>
      </c>
      <c r="V66" s="206">
        <f>ROUND(SUM(V19:V64)/46,2)</f>
        <v>0.42</v>
      </c>
      <c r="W66" s="207">
        <f>ROUND(SUM(W19:W64)/46,2)</f>
        <v>0.42</v>
      </c>
      <c r="X66" s="207">
        <f>ROUND(SUM(X19:X64)/46,2)</f>
        <v>0.43</v>
      </c>
      <c r="Y66" s="153">
        <f>ROUND((X66+W66+V66)/3,2)</f>
        <v>0.42</v>
      </c>
      <c r="Z66" s="309">
        <f>SUM(Z19:Z64)</f>
        <v>69704997</v>
      </c>
      <c r="AA66" s="308">
        <f>SUM(AA19:AA64)</f>
        <v>74994499</v>
      </c>
      <c r="AB66" s="308">
        <f>SUM(AB19:AB64)</f>
        <v>6736419</v>
      </c>
      <c r="AC66" s="308">
        <f>SUM(AC19:AC64)</f>
        <v>151435915</v>
      </c>
      <c r="AD66" s="308">
        <f>SUM(AD19:AD64)</f>
        <v>14807683</v>
      </c>
      <c r="AE66" s="438">
        <f>ROUND(SUM(AE19:AE64)/46,1)</f>
        <v>10.2</v>
      </c>
      <c r="AG66" s="180"/>
      <c r="AH66" s="441">
        <f>AE66</f>
        <v>10.2</v>
      </c>
    </row>
    <row r="67" spans="14:34" ht="15" thickBot="1">
      <c r="N67" s="168"/>
      <c r="O67" s="169" t="s">
        <v>66</v>
      </c>
      <c r="P67" s="297">
        <f aca="true" t="shared" si="17" ref="P67:U67">P66+P65</f>
        <v>225050106</v>
      </c>
      <c r="Q67" s="297">
        <f t="shared" si="17"/>
        <v>238461779</v>
      </c>
      <c r="R67" s="297">
        <f t="shared" si="17"/>
        <v>241690376</v>
      </c>
      <c r="S67" s="297">
        <f t="shared" si="17"/>
        <v>393169347</v>
      </c>
      <c r="T67" s="297">
        <f t="shared" si="17"/>
        <v>407333347</v>
      </c>
      <c r="U67" s="298">
        <f t="shared" si="17"/>
        <v>418656649</v>
      </c>
      <c r="V67" s="203">
        <f>ROUND(SUM(V6:V64)/59,2)</f>
        <v>0.45</v>
      </c>
      <c r="W67" s="204">
        <f>ROUND(SUM(W6:W64)/59,2)</f>
        <v>0.46</v>
      </c>
      <c r="X67" s="204">
        <f>ROUND(SUM(X6:X64)/59,2)</f>
        <v>0.46</v>
      </c>
      <c r="Y67" s="205">
        <f>ROUND(SUM(Y6:Y64)/59,2)</f>
        <v>0.46</v>
      </c>
      <c r="Z67" s="310">
        <f>Z66+Z65</f>
        <v>309027585</v>
      </c>
      <c r="AA67" s="311">
        <f>AA66+AA65</f>
        <v>178546581</v>
      </c>
      <c r="AB67" s="311">
        <f>AB66+AB65</f>
        <v>28087788</v>
      </c>
      <c r="AC67" s="311">
        <f>AC66+AC65</f>
        <v>515661954</v>
      </c>
      <c r="AD67" s="311">
        <f>AD66+AD65</f>
        <v>38003674</v>
      </c>
      <c r="AE67" s="439">
        <f>ROUND(SUM(AE6:AE64)/59,1)</f>
        <v>9.4</v>
      </c>
      <c r="AG67" s="180"/>
      <c r="AH67" s="441">
        <f>AE67</f>
        <v>9.4</v>
      </c>
    </row>
    <row r="68" spans="14:29" ht="14.25">
      <c r="N68" s="170"/>
      <c r="O68" s="170"/>
      <c r="P68" s="170"/>
      <c r="Q68" s="170"/>
      <c r="R68" s="170"/>
      <c r="S68" s="170"/>
      <c r="T68" s="170"/>
      <c r="U68" s="171"/>
      <c r="V68" s="172"/>
      <c r="W68" s="170"/>
      <c r="X68" s="173" t="s">
        <v>81</v>
      </c>
      <c r="Y68" s="172">
        <f>ROUND(SUM(Y6:Y64)/59,2)</f>
        <v>0.46</v>
      </c>
      <c r="Z68" s="170"/>
      <c r="AA68" s="170"/>
      <c r="AB68" s="170"/>
      <c r="AC68" s="170"/>
    </row>
    <row r="69" spans="14:30" ht="14.25">
      <c r="N69" s="170"/>
      <c r="O69" s="170"/>
      <c r="P69" s="170"/>
      <c r="Q69" s="170"/>
      <c r="R69" s="170"/>
      <c r="S69" s="170"/>
      <c r="T69" s="170"/>
      <c r="U69" s="171"/>
      <c r="V69" s="172"/>
      <c r="W69" s="170"/>
      <c r="X69" s="173"/>
      <c r="Y69" s="172"/>
      <c r="Z69" s="170"/>
      <c r="AA69" s="170"/>
      <c r="AB69" s="170"/>
      <c r="AC69" s="170"/>
      <c r="AD69" s="209" t="s">
        <v>304</v>
      </c>
    </row>
    <row r="70" ht="14.25">
      <c r="AD70" s="209" t="s">
        <v>305</v>
      </c>
    </row>
    <row r="71" spans="18:30" ht="14.25">
      <c r="R71" s="290">
        <f>SUM(R6:R22)</f>
        <v>191661274</v>
      </c>
      <c r="AD71" s="209" t="s">
        <v>306</v>
      </c>
    </row>
    <row r="83" ht="14.25">
      <c r="U83" s="174" t="s">
        <v>263</v>
      </c>
    </row>
  </sheetData>
  <sheetProtection/>
  <mergeCells count="8">
    <mergeCell ref="B19:C19"/>
    <mergeCell ref="H46:I46"/>
    <mergeCell ref="V2:Y2"/>
    <mergeCell ref="H47:I47"/>
    <mergeCell ref="B4:C5"/>
    <mergeCell ref="H4:I5"/>
    <mergeCell ref="P2:R2"/>
    <mergeCell ref="S2:U2"/>
  </mergeCells>
  <printOptions horizontalCentered="1"/>
  <pageMargins left="0.3937007874015748" right="0.3937007874015748" top="0.5905511811023623" bottom="0.3937007874015748" header="0.5118110236220472" footer="0.1968503937007874"/>
  <pageSetup firstPageNumber="24" useFirstPageNumber="1" fitToHeight="1" fitToWidth="1" horizontalDpi="600" verticalDpi="600" orientation="landscape" paperSize="9" scale="30" r:id="rId4"/>
  <headerFooter alignWithMargins="0">
    <oddFooter>&amp;C&amp;12- &amp;P -</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34"/>
    <pageSetUpPr fitToPage="1"/>
  </sheetPr>
  <dimension ref="A1:T70"/>
  <sheetViews>
    <sheetView zoomScalePageLayoutView="0" workbookViewId="0" topLeftCell="A1">
      <pane xSplit="2" ySplit="4" topLeftCell="J5" activePane="bottomRight" state="frozen"/>
      <selection pane="topLeft" activeCell="H8" sqref="H8"/>
      <selection pane="topRight" activeCell="H8" sqref="H8"/>
      <selection pane="bottomLeft" activeCell="H8" sqref="H8"/>
      <selection pane="bottomRight" activeCell="H8" sqref="H8"/>
    </sheetView>
  </sheetViews>
  <sheetFormatPr defaultColWidth="8.796875" defaultRowHeight="15"/>
  <cols>
    <col min="1" max="1" width="3.5" style="34" bestFit="1" customWidth="1"/>
    <col min="2" max="2" width="9" style="34" customWidth="1"/>
    <col min="3" max="3" width="14.5" style="89" bestFit="1" customWidth="1"/>
    <col min="4" max="4" width="12.69921875" style="89" bestFit="1" customWidth="1"/>
    <col min="5" max="5" width="11.59765625" style="89" bestFit="1" customWidth="1"/>
    <col min="6" max="6" width="13.19921875" style="89" bestFit="1" customWidth="1"/>
    <col min="7" max="7" width="12.09765625" style="89" bestFit="1" customWidth="1"/>
    <col min="8" max="8" width="13.19921875" style="89" bestFit="1" customWidth="1"/>
    <col min="9" max="10" width="9.19921875" style="89" bestFit="1" customWidth="1"/>
    <col min="11" max="11" width="12.09765625" style="89" bestFit="1" customWidth="1"/>
    <col min="12" max="12" width="9.19921875" style="89" bestFit="1" customWidth="1"/>
    <col min="13" max="14" width="13.19921875" style="89" bestFit="1" customWidth="1"/>
    <col min="15" max="15" width="14.09765625" style="89" bestFit="1" customWidth="1"/>
    <col min="16" max="16" width="13" style="89" bestFit="1" customWidth="1"/>
    <col min="17" max="17" width="9.09765625" style="91" bestFit="1" customWidth="1"/>
    <col min="18" max="18" width="9.09765625" style="91" customWidth="1"/>
    <col min="19" max="16384" width="9" style="34" customWidth="1"/>
  </cols>
  <sheetData>
    <row r="1" spans="3:18" s="32" customFormat="1" ht="14.25" customHeight="1">
      <c r="C1" s="220" t="s">
        <v>102</v>
      </c>
      <c r="D1" s="220" t="s">
        <v>103</v>
      </c>
      <c r="E1" s="220" t="s">
        <v>104</v>
      </c>
      <c r="F1" s="220" t="s">
        <v>105</v>
      </c>
      <c r="G1" s="220" t="s">
        <v>106</v>
      </c>
      <c r="H1" s="220" t="s">
        <v>107</v>
      </c>
      <c r="I1" s="220" t="s">
        <v>108</v>
      </c>
      <c r="J1" s="220" t="s">
        <v>109</v>
      </c>
      <c r="K1" s="220" t="s">
        <v>110</v>
      </c>
      <c r="L1" s="220" t="s">
        <v>111</v>
      </c>
      <c r="M1" s="518" t="s">
        <v>112</v>
      </c>
      <c r="N1" s="220" t="s">
        <v>113</v>
      </c>
      <c r="O1" s="220" t="s">
        <v>262</v>
      </c>
      <c r="P1" s="220" t="s">
        <v>114</v>
      </c>
      <c r="Q1" s="520" t="s">
        <v>115</v>
      </c>
      <c r="R1" s="521" t="s">
        <v>116</v>
      </c>
    </row>
    <row r="2" spans="2:18" ht="15">
      <c r="B2" s="34" t="s">
        <v>99</v>
      </c>
      <c r="C2" s="175">
        <v>14</v>
      </c>
      <c r="D2" s="175">
        <v>14</v>
      </c>
      <c r="E2" s="175">
        <v>14</v>
      </c>
      <c r="F2" s="175">
        <v>14</v>
      </c>
      <c r="G2" s="175">
        <v>14</v>
      </c>
      <c r="H2" s="175">
        <v>14</v>
      </c>
      <c r="I2" s="175">
        <v>14</v>
      </c>
      <c r="J2" s="175">
        <v>14</v>
      </c>
      <c r="K2" s="175">
        <v>14</v>
      </c>
      <c r="L2" s="175">
        <v>14</v>
      </c>
      <c r="M2" s="519"/>
      <c r="N2" s="175">
        <v>5</v>
      </c>
      <c r="O2" s="175">
        <v>5</v>
      </c>
      <c r="P2" s="175">
        <v>5</v>
      </c>
      <c r="Q2" s="520"/>
      <c r="R2" s="522"/>
    </row>
    <row r="3" spans="2:18" ht="15">
      <c r="B3" s="34" t="s">
        <v>100</v>
      </c>
      <c r="C3" s="175">
        <v>1</v>
      </c>
      <c r="D3" s="175">
        <v>3</v>
      </c>
      <c r="E3" s="175">
        <v>4</v>
      </c>
      <c r="F3" s="175">
        <v>5</v>
      </c>
      <c r="G3" s="175">
        <v>6</v>
      </c>
      <c r="H3" s="175">
        <v>9</v>
      </c>
      <c r="I3" s="175">
        <v>13</v>
      </c>
      <c r="J3" s="175">
        <v>14</v>
      </c>
      <c r="K3" s="175">
        <v>15</v>
      </c>
      <c r="L3" s="175">
        <v>16</v>
      </c>
      <c r="M3" s="519"/>
      <c r="N3" s="175">
        <v>31</v>
      </c>
      <c r="O3" s="175">
        <v>29</v>
      </c>
      <c r="P3" s="175">
        <v>30</v>
      </c>
      <c r="Q3" s="520"/>
      <c r="R3" s="522"/>
    </row>
    <row r="4" spans="2:18" ht="15">
      <c r="B4" s="34" t="s">
        <v>101</v>
      </c>
      <c r="C4" s="175">
        <v>5</v>
      </c>
      <c r="D4" s="175">
        <v>5</v>
      </c>
      <c r="E4" s="175">
        <v>5</v>
      </c>
      <c r="F4" s="175">
        <v>5</v>
      </c>
      <c r="G4" s="175">
        <v>5</v>
      </c>
      <c r="H4" s="175">
        <v>5</v>
      </c>
      <c r="I4" s="175">
        <v>5</v>
      </c>
      <c r="J4" s="175">
        <v>5</v>
      </c>
      <c r="K4" s="175">
        <v>5</v>
      </c>
      <c r="L4" s="175">
        <v>5</v>
      </c>
      <c r="M4" s="519"/>
      <c r="N4" s="175">
        <v>5</v>
      </c>
      <c r="O4" s="175">
        <v>1</v>
      </c>
      <c r="P4" s="175">
        <v>1</v>
      </c>
      <c r="Q4" s="520"/>
      <c r="R4" s="522"/>
    </row>
    <row r="5" spans="1:18" ht="15">
      <c r="A5" s="34">
        <v>1</v>
      </c>
      <c r="B5" s="34" t="s">
        <v>0</v>
      </c>
      <c r="C5" s="34">
        <v>14692238</v>
      </c>
      <c r="D5" s="34">
        <v>9528855</v>
      </c>
      <c r="E5" s="34">
        <v>1577717</v>
      </c>
      <c r="F5" s="34">
        <v>5470542</v>
      </c>
      <c r="G5" s="34">
        <v>3505797</v>
      </c>
      <c r="H5" s="34">
        <v>8077701</v>
      </c>
      <c r="I5" s="34">
        <v>0</v>
      </c>
      <c r="J5" s="34">
        <v>0</v>
      </c>
      <c r="K5" s="34">
        <v>6847334</v>
      </c>
      <c r="L5" s="34">
        <v>0</v>
      </c>
      <c r="M5" s="89">
        <f>SUM(C5:L5)</f>
        <v>49700184</v>
      </c>
      <c r="N5" s="34">
        <v>53417115</v>
      </c>
      <c r="O5" s="34">
        <v>0</v>
      </c>
      <c r="P5" s="34">
        <v>3360000</v>
      </c>
      <c r="Q5" s="88">
        <f>ROUND(M5/SUM(N5:P5)*100,1)</f>
        <v>87.5</v>
      </c>
      <c r="R5" s="88">
        <f>ROUND(M5/N5*100,1)</f>
        <v>93</v>
      </c>
    </row>
    <row r="6" spans="1:18" ht="15">
      <c r="A6" s="34">
        <v>2</v>
      </c>
      <c r="B6" s="34" t="s">
        <v>1</v>
      </c>
      <c r="C6" s="34">
        <v>7058126</v>
      </c>
      <c r="D6" s="34">
        <v>3748426</v>
      </c>
      <c r="E6" s="34">
        <v>476038</v>
      </c>
      <c r="F6" s="34">
        <v>3318991</v>
      </c>
      <c r="G6" s="34">
        <v>2416829</v>
      </c>
      <c r="H6" s="34">
        <v>4772064</v>
      </c>
      <c r="I6" s="34">
        <v>0</v>
      </c>
      <c r="J6" s="34">
        <v>0</v>
      </c>
      <c r="K6" s="34">
        <v>3989344</v>
      </c>
      <c r="L6" s="34">
        <v>0</v>
      </c>
      <c r="M6" s="89">
        <f aca="true" t="shared" si="0" ref="M6:M63">SUM(C6:L6)</f>
        <v>25779818</v>
      </c>
      <c r="N6" s="34">
        <v>27534918</v>
      </c>
      <c r="O6" s="34">
        <v>0</v>
      </c>
      <c r="P6" s="34">
        <v>1300000</v>
      </c>
      <c r="Q6" s="88">
        <f aca="true" t="shared" si="1" ref="Q6:Q63">ROUND(M6/SUM(N6:P6)*100,1)</f>
        <v>89.4</v>
      </c>
      <c r="R6" s="88">
        <f aca="true" t="shared" si="2" ref="R6:R63">ROUND(M6/N6*100,1)</f>
        <v>93.6</v>
      </c>
    </row>
    <row r="7" spans="1:18" ht="15">
      <c r="A7" s="34">
        <v>3</v>
      </c>
      <c r="B7" s="34" t="s">
        <v>2</v>
      </c>
      <c r="C7" s="34">
        <v>13522555</v>
      </c>
      <c r="D7" s="34">
        <v>12908479</v>
      </c>
      <c r="E7" s="34">
        <v>1941835</v>
      </c>
      <c r="F7" s="34">
        <v>7227958</v>
      </c>
      <c r="G7" s="34">
        <v>7928424</v>
      </c>
      <c r="H7" s="34">
        <v>9807230</v>
      </c>
      <c r="I7" s="34">
        <v>0</v>
      </c>
      <c r="J7" s="34">
        <v>65081</v>
      </c>
      <c r="K7" s="34">
        <v>7447257</v>
      </c>
      <c r="L7" s="34">
        <v>0</v>
      </c>
      <c r="M7" s="89">
        <f t="shared" si="0"/>
        <v>60848819</v>
      </c>
      <c r="N7" s="34">
        <v>62395187</v>
      </c>
      <c r="O7" s="34">
        <v>0</v>
      </c>
      <c r="P7" s="34">
        <v>4800000</v>
      </c>
      <c r="Q7" s="88">
        <f>ROUND(M7/SUM(N7:P7)*100,1)</f>
        <v>90.6</v>
      </c>
      <c r="R7" s="88">
        <f>ROUND(M7/N7*100,1)</f>
        <v>97.5</v>
      </c>
    </row>
    <row r="8" spans="1:18" ht="15">
      <c r="A8" s="34">
        <v>4</v>
      </c>
      <c r="B8" s="34" t="s">
        <v>3</v>
      </c>
      <c r="C8" s="34">
        <v>16022008</v>
      </c>
      <c r="D8" s="34">
        <v>10493251</v>
      </c>
      <c r="E8" s="34">
        <v>1548267</v>
      </c>
      <c r="F8" s="34">
        <v>8247084</v>
      </c>
      <c r="G8" s="34">
        <v>5272153</v>
      </c>
      <c r="H8" s="34">
        <v>11522644</v>
      </c>
      <c r="I8" s="34">
        <v>0</v>
      </c>
      <c r="J8" s="34">
        <v>0</v>
      </c>
      <c r="K8" s="34">
        <v>8209884</v>
      </c>
      <c r="L8" s="34">
        <v>0</v>
      </c>
      <c r="M8" s="89">
        <f t="shared" si="0"/>
        <v>61315291</v>
      </c>
      <c r="N8" s="34">
        <v>67361720</v>
      </c>
      <c r="O8" s="34">
        <v>0</v>
      </c>
      <c r="P8" s="34">
        <v>4757843</v>
      </c>
      <c r="Q8" s="88">
        <f t="shared" si="1"/>
        <v>85</v>
      </c>
      <c r="R8" s="88">
        <f t="shared" si="2"/>
        <v>91</v>
      </c>
    </row>
    <row r="9" spans="1:18" ht="15">
      <c r="A9" s="34">
        <v>5</v>
      </c>
      <c r="B9" s="34" t="s">
        <v>4</v>
      </c>
      <c r="C9" s="34">
        <v>3768165</v>
      </c>
      <c r="D9" s="34">
        <v>2635079</v>
      </c>
      <c r="E9" s="34">
        <v>267403</v>
      </c>
      <c r="F9" s="34">
        <v>1441797</v>
      </c>
      <c r="G9" s="34">
        <v>2004671</v>
      </c>
      <c r="H9" s="34">
        <v>3235896</v>
      </c>
      <c r="I9" s="34">
        <v>0</v>
      </c>
      <c r="J9" s="34">
        <v>78429</v>
      </c>
      <c r="K9" s="34">
        <v>2463739</v>
      </c>
      <c r="L9" s="34">
        <v>0</v>
      </c>
      <c r="M9" s="89">
        <f t="shared" si="0"/>
        <v>15895179</v>
      </c>
      <c r="N9" s="34">
        <v>16722086</v>
      </c>
      <c r="O9" s="34">
        <v>0</v>
      </c>
      <c r="P9" s="34">
        <v>956900</v>
      </c>
      <c r="Q9" s="88">
        <f t="shared" si="1"/>
        <v>89.9</v>
      </c>
      <c r="R9" s="88">
        <f t="shared" si="2"/>
        <v>95.1</v>
      </c>
    </row>
    <row r="10" spans="1:18" ht="15">
      <c r="A10" s="34">
        <v>6</v>
      </c>
      <c r="B10" s="34" t="s">
        <v>5</v>
      </c>
      <c r="C10" s="34">
        <v>3872149</v>
      </c>
      <c r="D10" s="34">
        <v>3073979</v>
      </c>
      <c r="E10" s="34">
        <v>419655</v>
      </c>
      <c r="F10" s="34">
        <v>1826893</v>
      </c>
      <c r="G10" s="34">
        <v>2150883</v>
      </c>
      <c r="H10" s="34">
        <v>2786934</v>
      </c>
      <c r="I10" s="34">
        <v>0</v>
      </c>
      <c r="J10" s="34">
        <v>800</v>
      </c>
      <c r="K10" s="34">
        <v>2628053</v>
      </c>
      <c r="L10" s="34">
        <v>0</v>
      </c>
      <c r="M10" s="89">
        <f t="shared" si="0"/>
        <v>16759346</v>
      </c>
      <c r="N10" s="34">
        <v>17639842</v>
      </c>
      <c r="O10" s="34">
        <v>0</v>
      </c>
      <c r="P10" s="34">
        <v>1026100</v>
      </c>
      <c r="Q10" s="88">
        <f t="shared" si="1"/>
        <v>89.8</v>
      </c>
      <c r="R10" s="88">
        <f t="shared" si="2"/>
        <v>95</v>
      </c>
    </row>
    <row r="11" spans="1:18" ht="15">
      <c r="A11" s="34">
        <v>7</v>
      </c>
      <c r="B11" s="34" t="s">
        <v>6</v>
      </c>
      <c r="C11" s="34">
        <v>4364074</v>
      </c>
      <c r="D11" s="34">
        <v>2521057</v>
      </c>
      <c r="E11" s="34">
        <v>247418</v>
      </c>
      <c r="F11" s="34">
        <v>1114221</v>
      </c>
      <c r="G11" s="34">
        <v>2081049</v>
      </c>
      <c r="H11" s="34">
        <v>2258279</v>
      </c>
      <c r="I11" s="34">
        <v>0</v>
      </c>
      <c r="J11" s="34">
        <v>0</v>
      </c>
      <c r="K11" s="34">
        <v>1677512</v>
      </c>
      <c r="L11" s="34">
        <v>0</v>
      </c>
      <c r="M11" s="89">
        <f t="shared" si="0"/>
        <v>14263610</v>
      </c>
      <c r="N11" s="34">
        <v>15427213</v>
      </c>
      <c r="O11" s="34">
        <v>0</v>
      </c>
      <c r="P11" s="34">
        <v>738352</v>
      </c>
      <c r="Q11" s="88">
        <f t="shared" si="1"/>
        <v>88.2</v>
      </c>
      <c r="R11" s="88">
        <f t="shared" si="2"/>
        <v>92.5</v>
      </c>
    </row>
    <row r="12" spans="1:18" ht="15">
      <c r="A12" s="34">
        <v>8</v>
      </c>
      <c r="B12" s="34" t="s">
        <v>7</v>
      </c>
      <c r="C12" s="34">
        <v>2228633</v>
      </c>
      <c r="D12" s="34">
        <v>1578398</v>
      </c>
      <c r="E12" s="34">
        <v>37687</v>
      </c>
      <c r="F12" s="34">
        <v>548214</v>
      </c>
      <c r="G12" s="34">
        <v>1622194</v>
      </c>
      <c r="H12" s="34">
        <v>1247288</v>
      </c>
      <c r="I12" s="34">
        <v>0</v>
      </c>
      <c r="J12" s="34">
        <v>0</v>
      </c>
      <c r="K12" s="34">
        <v>1378114</v>
      </c>
      <c r="L12" s="34">
        <v>0</v>
      </c>
      <c r="M12" s="89">
        <f t="shared" si="0"/>
        <v>8640528</v>
      </c>
      <c r="N12" s="34">
        <v>9198500</v>
      </c>
      <c r="O12" s="34">
        <v>0</v>
      </c>
      <c r="P12" s="34">
        <v>420000</v>
      </c>
      <c r="Q12" s="88">
        <f t="shared" si="1"/>
        <v>89.8</v>
      </c>
      <c r="R12" s="88">
        <f t="shared" si="2"/>
        <v>93.9</v>
      </c>
    </row>
    <row r="13" spans="1:18" ht="15">
      <c r="A13" s="34">
        <v>9</v>
      </c>
      <c r="B13" s="34" t="s">
        <v>8</v>
      </c>
      <c r="C13" s="34">
        <v>3643780</v>
      </c>
      <c r="D13" s="34">
        <v>2552815</v>
      </c>
      <c r="E13" s="34">
        <v>454580</v>
      </c>
      <c r="F13" s="34">
        <v>1116613</v>
      </c>
      <c r="G13" s="34">
        <v>3066848</v>
      </c>
      <c r="H13" s="34">
        <v>2966956</v>
      </c>
      <c r="I13" s="34">
        <v>0</v>
      </c>
      <c r="J13" s="34">
        <v>0</v>
      </c>
      <c r="K13" s="34">
        <v>1994065</v>
      </c>
      <c r="L13" s="34">
        <v>0</v>
      </c>
      <c r="M13" s="89">
        <f t="shared" si="0"/>
        <v>15795657</v>
      </c>
      <c r="N13" s="34">
        <v>16553547</v>
      </c>
      <c r="O13" s="34">
        <v>0</v>
      </c>
      <c r="P13" s="34">
        <v>844838</v>
      </c>
      <c r="Q13" s="88">
        <f t="shared" si="1"/>
        <v>90.8</v>
      </c>
      <c r="R13" s="88">
        <f t="shared" si="2"/>
        <v>95.4</v>
      </c>
    </row>
    <row r="14" spans="1:18" ht="15">
      <c r="A14" s="34">
        <v>10</v>
      </c>
      <c r="B14" s="34" t="s">
        <v>148</v>
      </c>
      <c r="C14" s="34">
        <v>3337081</v>
      </c>
      <c r="D14" s="34">
        <v>1871524</v>
      </c>
      <c r="E14" s="34">
        <v>143512</v>
      </c>
      <c r="F14" s="34">
        <v>753998</v>
      </c>
      <c r="G14" s="34">
        <v>2439366</v>
      </c>
      <c r="H14" s="34">
        <v>2910901</v>
      </c>
      <c r="I14" s="34">
        <v>0</v>
      </c>
      <c r="J14" s="34">
        <v>0</v>
      </c>
      <c r="K14" s="34">
        <v>1183347</v>
      </c>
      <c r="L14" s="34">
        <v>0</v>
      </c>
      <c r="M14" s="89">
        <f t="shared" si="0"/>
        <v>12639729</v>
      </c>
      <c r="N14" s="34">
        <v>13381292</v>
      </c>
      <c r="O14" s="34">
        <v>0</v>
      </c>
      <c r="P14" s="34">
        <v>573500</v>
      </c>
      <c r="Q14" s="88">
        <f t="shared" si="1"/>
        <v>90.6</v>
      </c>
      <c r="R14" s="88">
        <f t="shared" si="2"/>
        <v>94.5</v>
      </c>
    </row>
    <row r="15" spans="1:18" ht="15">
      <c r="A15" s="34">
        <v>11</v>
      </c>
      <c r="B15" s="34" t="s">
        <v>221</v>
      </c>
      <c r="C15" s="34">
        <v>3840793</v>
      </c>
      <c r="D15" s="34">
        <v>2600334</v>
      </c>
      <c r="E15" s="34">
        <v>309784</v>
      </c>
      <c r="F15" s="34">
        <v>1390228</v>
      </c>
      <c r="G15" s="34">
        <v>2138151</v>
      </c>
      <c r="H15" s="34">
        <v>2871518</v>
      </c>
      <c r="I15" s="34">
        <v>0</v>
      </c>
      <c r="J15" s="34">
        <v>0</v>
      </c>
      <c r="K15" s="34">
        <v>1988599</v>
      </c>
      <c r="L15" s="34">
        <v>0</v>
      </c>
      <c r="M15" s="89">
        <f t="shared" si="0"/>
        <v>15139407</v>
      </c>
      <c r="N15" s="34">
        <v>15773260</v>
      </c>
      <c r="O15" s="34">
        <v>0</v>
      </c>
      <c r="P15" s="34">
        <v>815639</v>
      </c>
      <c r="Q15" s="88">
        <f t="shared" si="1"/>
        <v>91.3</v>
      </c>
      <c r="R15" s="88">
        <f t="shared" si="2"/>
        <v>96</v>
      </c>
    </row>
    <row r="16" spans="1:18" ht="15">
      <c r="A16" s="34">
        <v>12</v>
      </c>
      <c r="B16" s="34" t="s">
        <v>222</v>
      </c>
      <c r="C16" s="34">
        <v>3982337</v>
      </c>
      <c r="D16" s="34">
        <v>3150619</v>
      </c>
      <c r="E16" s="34">
        <v>139554</v>
      </c>
      <c r="F16" s="34">
        <v>1188789</v>
      </c>
      <c r="G16" s="34">
        <v>2374701</v>
      </c>
      <c r="H16" s="34">
        <v>3341153</v>
      </c>
      <c r="I16" s="34">
        <v>0</v>
      </c>
      <c r="J16" s="34">
        <v>47242</v>
      </c>
      <c r="K16" s="34">
        <v>1738898</v>
      </c>
      <c r="L16" s="34">
        <v>0</v>
      </c>
      <c r="M16" s="89">
        <f t="shared" si="0"/>
        <v>15963293</v>
      </c>
      <c r="N16" s="34">
        <v>16942140</v>
      </c>
      <c r="O16" s="34">
        <v>0</v>
      </c>
      <c r="P16" s="34">
        <v>814100</v>
      </c>
      <c r="Q16" s="88">
        <f t="shared" si="1"/>
        <v>89.9</v>
      </c>
      <c r="R16" s="88">
        <f t="shared" si="2"/>
        <v>94.2</v>
      </c>
    </row>
    <row r="17" spans="1:18" ht="15">
      <c r="A17" s="34">
        <v>13</v>
      </c>
      <c r="B17" s="34" t="s">
        <v>259</v>
      </c>
      <c r="C17" s="34">
        <v>1942099</v>
      </c>
      <c r="D17" s="34">
        <v>1293076</v>
      </c>
      <c r="E17" s="34">
        <v>76182</v>
      </c>
      <c r="F17" s="34">
        <v>407537</v>
      </c>
      <c r="G17" s="34">
        <v>1273886</v>
      </c>
      <c r="H17" s="34">
        <v>934616</v>
      </c>
      <c r="I17" s="34">
        <v>0</v>
      </c>
      <c r="J17" s="34">
        <v>81000</v>
      </c>
      <c r="K17" s="34">
        <v>1021535</v>
      </c>
      <c r="L17" s="34">
        <v>0</v>
      </c>
      <c r="M17" s="89">
        <f>SUM(C17:L17)</f>
        <v>7029931</v>
      </c>
      <c r="N17" s="34">
        <v>7721749</v>
      </c>
      <c r="O17" s="34">
        <v>0</v>
      </c>
      <c r="P17" s="34">
        <v>453800</v>
      </c>
      <c r="Q17" s="88">
        <f t="shared" si="1"/>
        <v>86</v>
      </c>
      <c r="R17" s="88">
        <f>ROUND(M17/N17*100,1)</f>
        <v>91</v>
      </c>
    </row>
    <row r="18" spans="1:18" ht="15">
      <c r="A18" s="34">
        <v>14</v>
      </c>
      <c r="B18" s="34" t="s">
        <v>10</v>
      </c>
      <c r="C18" s="34">
        <v>942790</v>
      </c>
      <c r="D18" s="34">
        <v>572695</v>
      </c>
      <c r="E18" s="34">
        <v>64054</v>
      </c>
      <c r="F18" s="34">
        <v>214013</v>
      </c>
      <c r="G18" s="34">
        <v>327274</v>
      </c>
      <c r="H18" s="34">
        <v>412878</v>
      </c>
      <c r="I18" s="34">
        <v>0</v>
      </c>
      <c r="J18" s="34">
        <v>0</v>
      </c>
      <c r="K18" s="34">
        <v>473205</v>
      </c>
      <c r="L18" s="34">
        <v>0</v>
      </c>
      <c r="M18" s="89">
        <f t="shared" si="0"/>
        <v>3006909</v>
      </c>
      <c r="N18" s="34">
        <v>3245776</v>
      </c>
      <c r="O18" s="34">
        <v>0</v>
      </c>
      <c r="P18" s="34">
        <v>185600</v>
      </c>
      <c r="Q18" s="88">
        <f t="shared" si="1"/>
        <v>87.6</v>
      </c>
      <c r="R18" s="88">
        <f t="shared" si="2"/>
        <v>92.6</v>
      </c>
    </row>
    <row r="19" spans="1:18" ht="15">
      <c r="A19" s="34">
        <v>15</v>
      </c>
      <c r="B19" s="34" t="s">
        <v>12</v>
      </c>
      <c r="C19" s="34">
        <v>897329</v>
      </c>
      <c r="D19" s="34">
        <v>469091</v>
      </c>
      <c r="E19" s="34">
        <v>37980</v>
      </c>
      <c r="F19" s="34">
        <v>104831</v>
      </c>
      <c r="G19" s="34">
        <v>668656</v>
      </c>
      <c r="H19" s="34">
        <v>359988</v>
      </c>
      <c r="I19" s="34">
        <v>0</v>
      </c>
      <c r="J19" s="34">
        <v>0</v>
      </c>
      <c r="K19" s="34">
        <v>375511</v>
      </c>
      <c r="L19" s="34">
        <v>0</v>
      </c>
      <c r="M19" s="89">
        <f t="shared" si="0"/>
        <v>2913386</v>
      </c>
      <c r="N19" s="34">
        <v>3360965</v>
      </c>
      <c r="O19" s="34">
        <v>0</v>
      </c>
      <c r="P19" s="34">
        <v>152108</v>
      </c>
      <c r="Q19" s="88">
        <f t="shared" si="1"/>
        <v>82.9</v>
      </c>
      <c r="R19" s="88">
        <f t="shared" si="2"/>
        <v>86.7</v>
      </c>
    </row>
    <row r="20" spans="1:18" ht="15">
      <c r="A20" s="34">
        <v>16</v>
      </c>
      <c r="B20" s="34" t="s">
        <v>17</v>
      </c>
      <c r="C20" s="34">
        <v>940898</v>
      </c>
      <c r="D20" s="34">
        <v>820009</v>
      </c>
      <c r="E20" s="34">
        <v>40460</v>
      </c>
      <c r="F20" s="34">
        <v>168686</v>
      </c>
      <c r="G20" s="34">
        <v>527124</v>
      </c>
      <c r="H20" s="34">
        <v>439516</v>
      </c>
      <c r="I20" s="34">
        <v>0</v>
      </c>
      <c r="J20" s="34">
        <v>0</v>
      </c>
      <c r="K20" s="34">
        <v>594840</v>
      </c>
      <c r="L20" s="34">
        <v>0</v>
      </c>
      <c r="M20" s="89">
        <f>SUM(C20:L20)</f>
        <v>3531533</v>
      </c>
      <c r="N20" s="34">
        <v>3767293</v>
      </c>
      <c r="O20" s="34">
        <v>0</v>
      </c>
      <c r="P20" s="34">
        <v>179291</v>
      </c>
      <c r="Q20" s="88">
        <f t="shared" si="1"/>
        <v>89.5</v>
      </c>
      <c r="R20" s="88">
        <f t="shared" si="2"/>
        <v>93.7</v>
      </c>
    </row>
    <row r="21" spans="1:18" ht="15">
      <c r="A21" s="34">
        <v>18</v>
      </c>
      <c r="B21" s="34" t="s">
        <v>19</v>
      </c>
      <c r="C21" s="34">
        <v>865141</v>
      </c>
      <c r="D21" s="34">
        <v>402276</v>
      </c>
      <c r="E21" s="34">
        <v>47017</v>
      </c>
      <c r="F21" s="34">
        <v>109726</v>
      </c>
      <c r="G21" s="34">
        <v>372842</v>
      </c>
      <c r="H21" s="34">
        <v>351579</v>
      </c>
      <c r="I21" s="34">
        <v>0</v>
      </c>
      <c r="J21" s="34">
        <v>2500</v>
      </c>
      <c r="K21" s="34">
        <v>284807</v>
      </c>
      <c r="L21" s="34">
        <v>0</v>
      </c>
      <c r="M21" s="89">
        <f t="shared" si="0"/>
        <v>2435888</v>
      </c>
      <c r="N21" s="34">
        <v>2661332</v>
      </c>
      <c r="O21" s="34">
        <v>0</v>
      </c>
      <c r="P21" s="34">
        <v>126100</v>
      </c>
      <c r="Q21" s="88">
        <f t="shared" si="1"/>
        <v>87.4</v>
      </c>
      <c r="R21" s="88">
        <f t="shared" si="2"/>
        <v>91.5</v>
      </c>
    </row>
    <row r="22" spans="1:18" ht="15">
      <c r="A22" s="34">
        <v>19</v>
      </c>
      <c r="B22" s="34" t="s">
        <v>20</v>
      </c>
      <c r="C22" s="34">
        <v>753166</v>
      </c>
      <c r="D22" s="34">
        <v>557724</v>
      </c>
      <c r="E22" s="34">
        <v>8848</v>
      </c>
      <c r="F22" s="34">
        <v>215084</v>
      </c>
      <c r="G22" s="34">
        <v>435063</v>
      </c>
      <c r="H22" s="34">
        <v>465132</v>
      </c>
      <c r="I22" s="34">
        <v>0</v>
      </c>
      <c r="J22" s="34">
        <v>6734</v>
      </c>
      <c r="K22" s="34">
        <v>325434</v>
      </c>
      <c r="L22" s="34">
        <v>0</v>
      </c>
      <c r="M22" s="89">
        <f t="shared" si="0"/>
        <v>2767185</v>
      </c>
      <c r="N22" s="34">
        <v>3091994</v>
      </c>
      <c r="O22" s="34">
        <v>0</v>
      </c>
      <c r="P22" s="34">
        <v>179100</v>
      </c>
      <c r="Q22" s="88">
        <f t="shared" si="1"/>
        <v>84.6</v>
      </c>
      <c r="R22" s="88">
        <f t="shared" si="2"/>
        <v>89.5</v>
      </c>
    </row>
    <row r="23" spans="1:18" ht="15">
      <c r="A23" s="34">
        <v>20</v>
      </c>
      <c r="B23" s="34" t="s">
        <v>21</v>
      </c>
      <c r="C23" s="34">
        <v>706982</v>
      </c>
      <c r="D23" s="34">
        <v>431549</v>
      </c>
      <c r="E23" s="34">
        <v>77192</v>
      </c>
      <c r="F23" s="34">
        <v>69206</v>
      </c>
      <c r="G23" s="34">
        <v>285300</v>
      </c>
      <c r="H23" s="34">
        <v>380671</v>
      </c>
      <c r="I23" s="34">
        <v>0</v>
      </c>
      <c r="J23" s="34">
        <v>0</v>
      </c>
      <c r="K23" s="34">
        <v>381132</v>
      </c>
      <c r="L23" s="34">
        <v>0</v>
      </c>
      <c r="M23" s="89">
        <f>SUM(C23:L23)</f>
        <v>2332032</v>
      </c>
      <c r="N23" s="34">
        <v>2661648</v>
      </c>
      <c r="O23" s="34">
        <v>0</v>
      </c>
      <c r="P23" s="34">
        <v>117651</v>
      </c>
      <c r="Q23" s="88">
        <f t="shared" si="1"/>
        <v>83.9</v>
      </c>
      <c r="R23" s="88">
        <f t="shared" si="2"/>
        <v>87.6</v>
      </c>
    </row>
    <row r="24" spans="1:18" ht="15">
      <c r="A24" s="34">
        <v>21</v>
      </c>
      <c r="B24" s="34" t="s">
        <v>23</v>
      </c>
      <c r="C24" s="34">
        <v>732728</v>
      </c>
      <c r="D24" s="34">
        <v>326131</v>
      </c>
      <c r="E24" s="34">
        <v>113696</v>
      </c>
      <c r="F24" s="34">
        <v>99934</v>
      </c>
      <c r="G24" s="34">
        <v>509258</v>
      </c>
      <c r="H24" s="34">
        <v>383199</v>
      </c>
      <c r="I24" s="34">
        <v>0</v>
      </c>
      <c r="J24" s="34">
        <v>0</v>
      </c>
      <c r="K24" s="34">
        <v>343825</v>
      </c>
      <c r="L24" s="34">
        <v>0</v>
      </c>
      <c r="M24" s="89">
        <f t="shared" si="0"/>
        <v>2508771</v>
      </c>
      <c r="N24" s="34">
        <v>2956054</v>
      </c>
      <c r="O24" s="34">
        <v>0</v>
      </c>
      <c r="P24" s="34">
        <v>155838</v>
      </c>
      <c r="Q24" s="88">
        <f t="shared" si="1"/>
        <v>80.6</v>
      </c>
      <c r="R24" s="88">
        <f t="shared" si="2"/>
        <v>84.9</v>
      </c>
    </row>
    <row r="25" spans="1:18" ht="15">
      <c r="A25" s="34">
        <v>22</v>
      </c>
      <c r="B25" s="34" t="s">
        <v>223</v>
      </c>
      <c r="C25" s="34">
        <v>346978</v>
      </c>
      <c r="D25" s="34">
        <v>177824</v>
      </c>
      <c r="E25" s="34">
        <v>5904</v>
      </c>
      <c r="F25" s="34">
        <v>6424</v>
      </c>
      <c r="G25" s="34">
        <v>123772</v>
      </c>
      <c r="H25" s="34">
        <v>101443</v>
      </c>
      <c r="I25" s="34">
        <v>0</v>
      </c>
      <c r="J25" s="34">
        <v>0</v>
      </c>
      <c r="K25" s="34">
        <v>49737</v>
      </c>
      <c r="L25" s="34">
        <v>0</v>
      </c>
      <c r="M25" s="89">
        <f t="shared" si="0"/>
        <v>812082</v>
      </c>
      <c r="N25" s="34">
        <v>1028652</v>
      </c>
      <c r="O25" s="34">
        <v>0</v>
      </c>
      <c r="P25" s="34">
        <v>49361</v>
      </c>
      <c r="Q25" s="88">
        <f t="shared" si="1"/>
        <v>75.3</v>
      </c>
      <c r="R25" s="88">
        <f t="shared" si="2"/>
        <v>78.9</v>
      </c>
    </row>
    <row r="26" spans="1:18" ht="15">
      <c r="A26" s="34">
        <v>23</v>
      </c>
      <c r="B26" s="34" t="s">
        <v>28</v>
      </c>
      <c r="C26" s="34">
        <v>775677</v>
      </c>
      <c r="D26" s="34">
        <v>575635</v>
      </c>
      <c r="E26" s="34">
        <v>162569</v>
      </c>
      <c r="F26" s="34">
        <v>36343</v>
      </c>
      <c r="G26" s="34">
        <v>421374</v>
      </c>
      <c r="H26" s="34">
        <v>460393</v>
      </c>
      <c r="I26" s="34">
        <v>0</v>
      </c>
      <c r="J26" s="34">
        <v>0</v>
      </c>
      <c r="K26" s="34">
        <v>227431</v>
      </c>
      <c r="L26" s="34">
        <v>0</v>
      </c>
      <c r="M26" s="89">
        <f t="shared" si="0"/>
        <v>2659422</v>
      </c>
      <c r="N26" s="34">
        <v>3438538</v>
      </c>
      <c r="O26" s="34">
        <v>0</v>
      </c>
      <c r="P26" s="34">
        <v>146000</v>
      </c>
      <c r="Q26" s="88">
        <f t="shared" si="1"/>
        <v>74.2</v>
      </c>
      <c r="R26" s="88">
        <f t="shared" si="2"/>
        <v>77.3</v>
      </c>
    </row>
    <row r="27" spans="1:18" ht="15">
      <c r="A27" s="34">
        <v>24</v>
      </c>
      <c r="B27" s="34" t="s">
        <v>224</v>
      </c>
      <c r="C27" s="34">
        <v>1817214</v>
      </c>
      <c r="D27" s="34">
        <v>1148548</v>
      </c>
      <c r="E27" s="34">
        <v>367934</v>
      </c>
      <c r="F27" s="34">
        <v>347914</v>
      </c>
      <c r="G27" s="34">
        <v>1371595</v>
      </c>
      <c r="H27" s="34">
        <v>1570973</v>
      </c>
      <c r="I27" s="34">
        <v>0</v>
      </c>
      <c r="J27" s="34">
        <v>0</v>
      </c>
      <c r="K27" s="34">
        <v>927586</v>
      </c>
      <c r="L27" s="34">
        <v>0</v>
      </c>
      <c r="M27" s="89">
        <f>SUM(C27:L27)</f>
        <v>7551764</v>
      </c>
      <c r="N27" s="34">
        <v>8454358</v>
      </c>
      <c r="O27" s="34">
        <v>0</v>
      </c>
      <c r="P27" s="34">
        <v>337568</v>
      </c>
      <c r="Q27" s="88">
        <f t="shared" si="1"/>
        <v>85.9</v>
      </c>
      <c r="R27" s="88">
        <f t="shared" si="2"/>
        <v>89.3</v>
      </c>
    </row>
    <row r="28" spans="1:18" ht="15">
      <c r="A28" s="34">
        <v>25</v>
      </c>
      <c r="B28" s="34" t="s">
        <v>29</v>
      </c>
      <c r="C28" s="34">
        <v>490974</v>
      </c>
      <c r="D28" s="34">
        <v>240923</v>
      </c>
      <c r="E28" s="34">
        <v>73024</v>
      </c>
      <c r="F28" s="34">
        <v>50870</v>
      </c>
      <c r="G28" s="34">
        <v>324501</v>
      </c>
      <c r="H28" s="34">
        <v>404581</v>
      </c>
      <c r="I28" s="34">
        <v>0</v>
      </c>
      <c r="J28" s="34">
        <v>0</v>
      </c>
      <c r="K28" s="34">
        <v>239214</v>
      </c>
      <c r="L28" s="34">
        <v>0</v>
      </c>
      <c r="M28" s="89">
        <f t="shared" si="0"/>
        <v>1824087</v>
      </c>
      <c r="N28" s="34">
        <v>1977789</v>
      </c>
      <c r="O28" s="34">
        <v>0</v>
      </c>
      <c r="P28" s="34">
        <v>90100</v>
      </c>
      <c r="Q28" s="88">
        <f t="shared" si="1"/>
        <v>88.2</v>
      </c>
      <c r="R28" s="88">
        <f t="shared" si="2"/>
        <v>92.2</v>
      </c>
    </row>
    <row r="29" spans="1:18" ht="15">
      <c r="A29" s="34">
        <v>26</v>
      </c>
      <c r="B29" s="34" t="s">
        <v>30</v>
      </c>
      <c r="C29" s="34">
        <v>869025</v>
      </c>
      <c r="D29" s="34">
        <v>465073</v>
      </c>
      <c r="E29" s="34">
        <v>49427</v>
      </c>
      <c r="F29" s="34">
        <v>119615</v>
      </c>
      <c r="G29" s="34">
        <v>340095</v>
      </c>
      <c r="H29" s="34">
        <v>704261</v>
      </c>
      <c r="I29" s="34">
        <v>0</v>
      </c>
      <c r="J29" s="34">
        <v>0</v>
      </c>
      <c r="K29" s="34">
        <v>458640</v>
      </c>
      <c r="L29" s="34">
        <v>0</v>
      </c>
      <c r="M29" s="89">
        <f t="shared" si="0"/>
        <v>3006136</v>
      </c>
      <c r="N29" s="34">
        <v>3446008</v>
      </c>
      <c r="O29" s="34">
        <v>0</v>
      </c>
      <c r="P29" s="34">
        <v>143700</v>
      </c>
      <c r="Q29" s="88">
        <f t="shared" si="1"/>
        <v>83.7</v>
      </c>
      <c r="R29" s="88">
        <f t="shared" si="2"/>
        <v>87.2</v>
      </c>
    </row>
    <row r="30" spans="1:18" ht="15">
      <c r="A30" s="34">
        <v>27</v>
      </c>
      <c r="B30" s="34" t="s">
        <v>31</v>
      </c>
      <c r="C30" s="34">
        <v>580516</v>
      </c>
      <c r="D30" s="34">
        <v>325951</v>
      </c>
      <c r="E30" s="34">
        <v>73753</v>
      </c>
      <c r="F30" s="34">
        <v>44588</v>
      </c>
      <c r="G30" s="34">
        <v>272835</v>
      </c>
      <c r="H30" s="34">
        <v>488330</v>
      </c>
      <c r="I30" s="34">
        <v>0</v>
      </c>
      <c r="J30" s="34">
        <v>0</v>
      </c>
      <c r="K30" s="34">
        <v>189484</v>
      </c>
      <c r="L30" s="34">
        <v>0</v>
      </c>
      <c r="M30" s="89">
        <f t="shared" si="0"/>
        <v>1975457</v>
      </c>
      <c r="N30" s="34">
        <v>2079524</v>
      </c>
      <c r="O30" s="34">
        <v>0</v>
      </c>
      <c r="P30" s="34">
        <v>96231</v>
      </c>
      <c r="Q30" s="88">
        <f t="shared" si="1"/>
        <v>90.8</v>
      </c>
      <c r="R30" s="88">
        <f t="shared" si="2"/>
        <v>95</v>
      </c>
    </row>
    <row r="31" spans="1:18" ht="15">
      <c r="A31" s="34">
        <v>28</v>
      </c>
      <c r="B31" s="34" t="s">
        <v>32</v>
      </c>
      <c r="C31" s="34">
        <v>1286425</v>
      </c>
      <c r="D31" s="34">
        <v>818963</v>
      </c>
      <c r="E31" s="34">
        <v>228282</v>
      </c>
      <c r="F31" s="34">
        <v>144844</v>
      </c>
      <c r="G31" s="34">
        <v>763050</v>
      </c>
      <c r="H31" s="34">
        <v>851157</v>
      </c>
      <c r="I31" s="34">
        <v>0</v>
      </c>
      <c r="J31" s="34">
        <v>0</v>
      </c>
      <c r="K31" s="34">
        <v>486642</v>
      </c>
      <c r="L31" s="34">
        <v>0</v>
      </c>
      <c r="M31" s="89">
        <f>SUM(C31:L31)</f>
        <v>4579363</v>
      </c>
      <c r="N31" s="34">
        <v>4962955</v>
      </c>
      <c r="O31" s="34">
        <v>0</v>
      </c>
      <c r="P31" s="34">
        <v>259400</v>
      </c>
      <c r="Q31" s="88">
        <f>ROUND(M31/SUM(N31:P31)*100,1)</f>
        <v>87.7</v>
      </c>
      <c r="R31" s="88">
        <f t="shared" si="2"/>
        <v>92.3</v>
      </c>
    </row>
    <row r="32" spans="1:18" ht="15">
      <c r="A32" s="34">
        <v>29</v>
      </c>
      <c r="B32" s="34" t="s">
        <v>33</v>
      </c>
      <c r="C32" s="34">
        <v>1166127</v>
      </c>
      <c r="D32" s="34">
        <v>631431</v>
      </c>
      <c r="E32" s="34">
        <v>20730</v>
      </c>
      <c r="F32" s="34">
        <v>153815</v>
      </c>
      <c r="G32" s="34">
        <v>450617</v>
      </c>
      <c r="H32" s="34">
        <v>1169488</v>
      </c>
      <c r="I32" s="34">
        <v>0</v>
      </c>
      <c r="J32" s="34">
        <v>18290</v>
      </c>
      <c r="K32" s="34">
        <v>755223</v>
      </c>
      <c r="L32" s="34">
        <v>0</v>
      </c>
      <c r="M32" s="89">
        <f t="shared" si="0"/>
        <v>4365721</v>
      </c>
      <c r="N32" s="34">
        <v>4631169</v>
      </c>
      <c r="O32" s="34">
        <v>0</v>
      </c>
      <c r="P32" s="34">
        <v>235902</v>
      </c>
      <c r="Q32" s="88">
        <f t="shared" si="1"/>
        <v>89.7</v>
      </c>
      <c r="R32" s="88">
        <f t="shared" si="2"/>
        <v>94.3</v>
      </c>
    </row>
    <row r="33" spans="1:18" ht="15">
      <c r="A33" s="34">
        <v>30</v>
      </c>
      <c r="B33" s="34" t="s">
        <v>34</v>
      </c>
      <c r="C33" s="34">
        <v>491195</v>
      </c>
      <c r="D33" s="34">
        <v>275319</v>
      </c>
      <c r="E33" s="34">
        <v>22997</v>
      </c>
      <c r="F33" s="34">
        <v>39055</v>
      </c>
      <c r="G33" s="34">
        <v>212997</v>
      </c>
      <c r="H33" s="34">
        <v>201304</v>
      </c>
      <c r="I33" s="34">
        <v>0</v>
      </c>
      <c r="J33" s="34">
        <v>0</v>
      </c>
      <c r="K33" s="34">
        <v>155448</v>
      </c>
      <c r="L33" s="34">
        <v>0</v>
      </c>
      <c r="M33" s="89">
        <f t="shared" si="0"/>
        <v>1398315</v>
      </c>
      <c r="N33" s="34">
        <v>1491526</v>
      </c>
      <c r="O33" s="34">
        <v>0</v>
      </c>
      <c r="P33" s="34">
        <v>66268</v>
      </c>
      <c r="Q33" s="88">
        <f t="shared" si="1"/>
        <v>89.8</v>
      </c>
      <c r="R33" s="88">
        <f t="shared" si="2"/>
        <v>93.8</v>
      </c>
    </row>
    <row r="34" spans="1:18" ht="15">
      <c r="A34" s="34">
        <v>31</v>
      </c>
      <c r="B34" s="34" t="s">
        <v>35</v>
      </c>
      <c r="C34" s="34">
        <v>541926</v>
      </c>
      <c r="D34" s="34">
        <v>385362</v>
      </c>
      <c r="E34" s="34">
        <v>102686</v>
      </c>
      <c r="F34" s="34">
        <v>38507</v>
      </c>
      <c r="G34" s="34">
        <v>325983</v>
      </c>
      <c r="H34" s="34">
        <v>384257</v>
      </c>
      <c r="I34" s="34">
        <v>0</v>
      </c>
      <c r="J34" s="34">
        <v>0</v>
      </c>
      <c r="K34" s="34">
        <v>167956</v>
      </c>
      <c r="L34" s="34">
        <v>0</v>
      </c>
      <c r="M34" s="89">
        <f t="shared" si="0"/>
        <v>1946677</v>
      </c>
      <c r="N34" s="34">
        <v>2386701</v>
      </c>
      <c r="O34" s="34">
        <v>0</v>
      </c>
      <c r="P34" s="34">
        <v>94000</v>
      </c>
      <c r="Q34" s="88">
        <f t="shared" si="1"/>
        <v>78.5</v>
      </c>
      <c r="R34" s="88">
        <f t="shared" si="2"/>
        <v>81.6</v>
      </c>
    </row>
    <row r="35" spans="1:18" ht="15">
      <c r="A35" s="34">
        <v>32</v>
      </c>
      <c r="B35" s="34" t="s">
        <v>36</v>
      </c>
      <c r="C35" s="34">
        <v>354049</v>
      </c>
      <c r="D35" s="34">
        <v>224004</v>
      </c>
      <c r="E35" s="34">
        <v>47780</v>
      </c>
      <c r="F35" s="34">
        <v>13449</v>
      </c>
      <c r="G35" s="34">
        <v>106184</v>
      </c>
      <c r="H35" s="34">
        <v>170335</v>
      </c>
      <c r="I35" s="34">
        <v>0</v>
      </c>
      <c r="J35" s="34">
        <v>0</v>
      </c>
      <c r="K35" s="34">
        <v>168392</v>
      </c>
      <c r="L35" s="34">
        <v>0</v>
      </c>
      <c r="M35" s="89">
        <f t="shared" si="0"/>
        <v>1084193</v>
      </c>
      <c r="N35" s="34">
        <v>1258155</v>
      </c>
      <c r="O35" s="34">
        <v>0</v>
      </c>
      <c r="P35" s="34">
        <v>46742</v>
      </c>
      <c r="Q35" s="88">
        <f t="shared" si="1"/>
        <v>83.1</v>
      </c>
      <c r="R35" s="88">
        <f t="shared" si="2"/>
        <v>86.2</v>
      </c>
    </row>
    <row r="36" spans="1:18" ht="15">
      <c r="A36" s="34">
        <v>33</v>
      </c>
      <c r="B36" s="34" t="s">
        <v>37</v>
      </c>
      <c r="C36" s="34">
        <v>492603</v>
      </c>
      <c r="D36" s="34">
        <v>237984</v>
      </c>
      <c r="E36" s="34">
        <v>86916</v>
      </c>
      <c r="F36" s="34">
        <v>30947</v>
      </c>
      <c r="G36" s="34">
        <v>225524</v>
      </c>
      <c r="H36" s="34">
        <v>295868</v>
      </c>
      <c r="I36" s="34">
        <v>0</v>
      </c>
      <c r="J36" s="34">
        <v>1326</v>
      </c>
      <c r="K36" s="34">
        <v>216253</v>
      </c>
      <c r="L36" s="34">
        <v>0</v>
      </c>
      <c r="M36" s="89">
        <f t="shared" si="0"/>
        <v>1587421</v>
      </c>
      <c r="N36" s="34">
        <v>1996056</v>
      </c>
      <c r="O36" s="34">
        <v>0</v>
      </c>
      <c r="P36" s="34">
        <v>78335</v>
      </c>
      <c r="Q36" s="88">
        <f t="shared" si="1"/>
        <v>76.5</v>
      </c>
      <c r="R36" s="88">
        <f t="shared" si="2"/>
        <v>79.5</v>
      </c>
    </row>
    <row r="37" spans="1:18" ht="15">
      <c r="A37" s="34">
        <v>34</v>
      </c>
      <c r="B37" s="34" t="s">
        <v>38</v>
      </c>
      <c r="C37" s="34">
        <v>247101</v>
      </c>
      <c r="D37" s="34">
        <v>209341</v>
      </c>
      <c r="E37" s="34">
        <v>125721</v>
      </c>
      <c r="F37" s="34">
        <v>36443</v>
      </c>
      <c r="G37" s="34">
        <v>246179</v>
      </c>
      <c r="H37" s="34">
        <v>127410</v>
      </c>
      <c r="I37" s="34">
        <v>0</v>
      </c>
      <c r="J37" s="34">
        <v>0</v>
      </c>
      <c r="K37" s="34">
        <v>220520</v>
      </c>
      <c r="L37" s="34">
        <v>0</v>
      </c>
      <c r="M37" s="89">
        <f t="shared" si="0"/>
        <v>1212715</v>
      </c>
      <c r="N37" s="34">
        <v>1363576</v>
      </c>
      <c r="O37" s="34">
        <v>0</v>
      </c>
      <c r="P37" s="34">
        <v>49443</v>
      </c>
      <c r="Q37" s="88">
        <f t="shared" si="1"/>
        <v>85.8</v>
      </c>
      <c r="R37" s="88">
        <f t="shared" si="2"/>
        <v>88.9</v>
      </c>
    </row>
    <row r="38" spans="1:18" ht="15">
      <c r="A38" s="34">
        <v>35</v>
      </c>
      <c r="B38" s="34" t="s">
        <v>225</v>
      </c>
      <c r="C38" s="34">
        <v>1639302</v>
      </c>
      <c r="D38" s="34">
        <v>1215236</v>
      </c>
      <c r="E38" s="34">
        <v>165060</v>
      </c>
      <c r="F38" s="34">
        <v>290987</v>
      </c>
      <c r="G38" s="34">
        <v>848165</v>
      </c>
      <c r="H38" s="34">
        <v>1211298</v>
      </c>
      <c r="I38" s="34">
        <v>0</v>
      </c>
      <c r="J38" s="34">
        <v>60580</v>
      </c>
      <c r="K38" s="34">
        <v>857243</v>
      </c>
      <c r="L38" s="34">
        <v>0</v>
      </c>
      <c r="M38" s="89">
        <f t="shared" si="0"/>
        <v>6287871</v>
      </c>
      <c r="N38" s="34">
        <v>7298753</v>
      </c>
      <c r="O38" s="34">
        <v>0</v>
      </c>
      <c r="P38" s="34">
        <v>200000</v>
      </c>
      <c r="Q38" s="88">
        <f t="shared" si="1"/>
        <v>83.9</v>
      </c>
      <c r="R38" s="88">
        <f t="shared" si="2"/>
        <v>86.1</v>
      </c>
    </row>
    <row r="39" spans="1:18" ht="15">
      <c r="A39" s="34">
        <v>36</v>
      </c>
      <c r="B39" s="34" t="s">
        <v>39</v>
      </c>
      <c r="C39" s="34">
        <v>1227688</v>
      </c>
      <c r="D39" s="34">
        <v>794785</v>
      </c>
      <c r="E39" s="34">
        <v>47091</v>
      </c>
      <c r="F39" s="34">
        <v>294779</v>
      </c>
      <c r="G39" s="34">
        <v>667351</v>
      </c>
      <c r="H39" s="34">
        <v>625263</v>
      </c>
      <c r="I39" s="34">
        <v>0</v>
      </c>
      <c r="J39" s="34">
        <v>0</v>
      </c>
      <c r="K39" s="34">
        <v>758320</v>
      </c>
      <c r="L39" s="34">
        <v>0</v>
      </c>
      <c r="M39" s="89">
        <f t="shared" si="0"/>
        <v>4415277</v>
      </c>
      <c r="N39" s="34">
        <v>4485526</v>
      </c>
      <c r="O39" s="34">
        <v>0</v>
      </c>
      <c r="P39" s="34">
        <v>214689</v>
      </c>
      <c r="Q39" s="88">
        <f t="shared" si="1"/>
        <v>93.9</v>
      </c>
      <c r="R39" s="88">
        <f t="shared" si="2"/>
        <v>98.4</v>
      </c>
    </row>
    <row r="40" spans="1:18" ht="15">
      <c r="A40" s="34">
        <v>37</v>
      </c>
      <c r="B40" s="34" t="s">
        <v>40</v>
      </c>
      <c r="C40" s="34">
        <v>641798</v>
      </c>
      <c r="D40" s="34">
        <v>382994</v>
      </c>
      <c r="E40" s="34">
        <v>15898</v>
      </c>
      <c r="F40" s="34">
        <v>119636</v>
      </c>
      <c r="G40" s="34">
        <v>315972</v>
      </c>
      <c r="H40" s="34">
        <v>316183</v>
      </c>
      <c r="I40" s="34">
        <v>0</v>
      </c>
      <c r="J40" s="34">
        <v>12241</v>
      </c>
      <c r="K40" s="34">
        <v>193405</v>
      </c>
      <c r="L40" s="34">
        <v>0</v>
      </c>
      <c r="M40" s="89">
        <f t="shared" si="0"/>
        <v>1998127</v>
      </c>
      <c r="N40" s="34">
        <v>2324201</v>
      </c>
      <c r="O40" s="34">
        <v>0</v>
      </c>
      <c r="P40" s="34">
        <v>148346</v>
      </c>
      <c r="Q40" s="88">
        <f t="shared" si="1"/>
        <v>80.8</v>
      </c>
      <c r="R40" s="88">
        <f t="shared" si="2"/>
        <v>86</v>
      </c>
    </row>
    <row r="41" spans="1:18" ht="15">
      <c r="A41" s="34">
        <v>38</v>
      </c>
      <c r="B41" s="34" t="s">
        <v>41</v>
      </c>
      <c r="C41" s="34">
        <v>466003</v>
      </c>
      <c r="D41" s="34">
        <v>229629</v>
      </c>
      <c r="E41" s="34">
        <v>40133</v>
      </c>
      <c r="F41" s="34">
        <v>74802</v>
      </c>
      <c r="G41" s="34">
        <v>293590</v>
      </c>
      <c r="H41" s="34">
        <v>209978</v>
      </c>
      <c r="I41" s="34">
        <v>0</v>
      </c>
      <c r="J41" s="34">
        <v>0</v>
      </c>
      <c r="K41" s="34">
        <v>305558</v>
      </c>
      <c r="L41" s="34">
        <v>0</v>
      </c>
      <c r="M41" s="89">
        <f t="shared" si="0"/>
        <v>1619693</v>
      </c>
      <c r="N41" s="34">
        <v>1798777</v>
      </c>
      <c r="O41" s="34">
        <v>0</v>
      </c>
      <c r="P41" s="34">
        <v>76402</v>
      </c>
      <c r="Q41" s="88">
        <f t="shared" si="1"/>
        <v>86.4</v>
      </c>
      <c r="R41" s="88">
        <f t="shared" si="2"/>
        <v>90</v>
      </c>
    </row>
    <row r="42" spans="1:18" ht="15">
      <c r="A42" s="34">
        <v>39</v>
      </c>
      <c r="B42" s="34" t="s">
        <v>42</v>
      </c>
      <c r="C42" s="34">
        <v>877592</v>
      </c>
      <c r="D42" s="34">
        <v>584360</v>
      </c>
      <c r="E42" s="34">
        <v>21841</v>
      </c>
      <c r="F42" s="34">
        <v>171557</v>
      </c>
      <c r="G42" s="34">
        <v>663058</v>
      </c>
      <c r="H42" s="34">
        <v>718185</v>
      </c>
      <c r="I42" s="34">
        <v>0</v>
      </c>
      <c r="J42" s="34">
        <v>0</v>
      </c>
      <c r="K42" s="34">
        <v>631282</v>
      </c>
      <c r="L42" s="34">
        <v>0</v>
      </c>
      <c r="M42" s="89">
        <f t="shared" si="0"/>
        <v>3667875</v>
      </c>
      <c r="N42" s="34">
        <v>4241032</v>
      </c>
      <c r="O42" s="34">
        <v>0</v>
      </c>
      <c r="P42" s="34">
        <v>241496</v>
      </c>
      <c r="Q42" s="88">
        <f t="shared" si="1"/>
        <v>81.8</v>
      </c>
      <c r="R42" s="88">
        <f t="shared" si="2"/>
        <v>86.5</v>
      </c>
    </row>
    <row r="43" spans="1:18" ht="15">
      <c r="A43" s="34">
        <v>40</v>
      </c>
      <c r="B43" s="34" t="s">
        <v>43</v>
      </c>
      <c r="C43" s="34">
        <v>958408</v>
      </c>
      <c r="D43" s="34">
        <v>519772</v>
      </c>
      <c r="E43" s="34">
        <v>12496</v>
      </c>
      <c r="F43" s="34">
        <v>262478</v>
      </c>
      <c r="G43" s="34">
        <v>346468</v>
      </c>
      <c r="H43" s="34">
        <v>769214</v>
      </c>
      <c r="I43" s="34">
        <v>0</v>
      </c>
      <c r="J43" s="34">
        <v>0</v>
      </c>
      <c r="K43" s="34">
        <v>655138</v>
      </c>
      <c r="L43" s="34">
        <v>0</v>
      </c>
      <c r="M43" s="89">
        <f t="shared" si="0"/>
        <v>3523974</v>
      </c>
      <c r="N43" s="34">
        <v>3887470</v>
      </c>
      <c r="O43" s="34">
        <v>0</v>
      </c>
      <c r="P43" s="34">
        <v>251200</v>
      </c>
      <c r="Q43" s="88">
        <f t="shared" si="1"/>
        <v>85.1</v>
      </c>
      <c r="R43" s="88">
        <f t="shared" si="2"/>
        <v>90.6</v>
      </c>
    </row>
    <row r="44" spans="1:18" ht="15">
      <c r="A44" s="34">
        <v>41</v>
      </c>
      <c r="B44" s="34" t="s">
        <v>44</v>
      </c>
      <c r="C44" s="34">
        <v>511393</v>
      </c>
      <c r="D44" s="34">
        <v>423547</v>
      </c>
      <c r="E44" s="34">
        <v>20538</v>
      </c>
      <c r="F44" s="34">
        <v>78186</v>
      </c>
      <c r="G44" s="34">
        <v>557169</v>
      </c>
      <c r="H44" s="34">
        <v>337411</v>
      </c>
      <c r="I44" s="34">
        <v>0</v>
      </c>
      <c r="J44" s="34">
        <v>0</v>
      </c>
      <c r="K44" s="34">
        <v>329015</v>
      </c>
      <c r="L44" s="34">
        <v>0</v>
      </c>
      <c r="M44" s="89">
        <f t="shared" si="0"/>
        <v>2257259</v>
      </c>
      <c r="N44" s="34">
        <v>2229687</v>
      </c>
      <c r="O44" s="34">
        <v>0</v>
      </c>
      <c r="P44" s="34">
        <v>105486</v>
      </c>
      <c r="Q44" s="88">
        <f t="shared" si="1"/>
        <v>96.7</v>
      </c>
      <c r="R44" s="88">
        <f t="shared" si="2"/>
        <v>101.2</v>
      </c>
    </row>
    <row r="45" spans="1:18" ht="15">
      <c r="A45" s="34">
        <v>42</v>
      </c>
      <c r="B45" s="34" t="s">
        <v>45</v>
      </c>
      <c r="C45" s="34">
        <v>794649</v>
      </c>
      <c r="D45" s="34">
        <v>443278</v>
      </c>
      <c r="E45" s="34">
        <v>109241</v>
      </c>
      <c r="F45" s="34">
        <v>148355</v>
      </c>
      <c r="G45" s="34">
        <v>398531</v>
      </c>
      <c r="H45" s="34">
        <v>592038</v>
      </c>
      <c r="I45" s="34">
        <v>0</v>
      </c>
      <c r="J45" s="34">
        <v>0</v>
      </c>
      <c r="K45" s="34">
        <v>600190</v>
      </c>
      <c r="L45" s="34">
        <v>0</v>
      </c>
      <c r="M45" s="89">
        <f t="shared" si="0"/>
        <v>3086282</v>
      </c>
      <c r="N45" s="34">
        <v>3415605</v>
      </c>
      <c r="O45" s="34">
        <v>0</v>
      </c>
      <c r="P45" s="34">
        <v>146700</v>
      </c>
      <c r="Q45" s="88">
        <f t="shared" si="1"/>
        <v>86.6</v>
      </c>
      <c r="R45" s="88">
        <f t="shared" si="2"/>
        <v>90.4</v>
      </c>
    </row>
    <row r="46" spans="1:18" ht="15">
      <c r="A46" s="34">
        <v>43</v>
      </c>
      <c r="B46" s="34" t="s">
        <v>46</v>
      </c>
      <c r="C46" s="34">
        <v>542483</v>
      </c>
      <c r="D46" s="34">
        <v>303523</v>
      </c>
      <c r="E46" s="34">
        <v>16839</v>
      </c>
      <c r="F46" s="34">
        <v>89884</v>
      </c>
      <c r="G46" s="34">
        <v>229471</v>
      </c>
      <c r="H46" s="34">
        <v>363400</v>
      </c>
      <c r="I46" s="34">
        <v>0</v>
      </c>
      <c r="J46" s="34">
        <v>0</v>
      </c>
      <c r="K46" s="34">
        <v>153003</v>
      </c>
      <c r="L46" s="34">
        <v>0</v>
      </c>
      <c r="M46" s="89">
        <f t="shared" si="0"/>
        <v>1698603</v>
      </c>
      <c r="N46" s="34">
        <v>2007216</v>
      </c>
      <c r="O46" s="34">
        <v>0</v>
      </c>
      <c r="P46" s="34">
        <v>79400</v>
      </c>
      <c r="Q46" s="88">
        <f t="shared" si="1"/>
        <v>81.4</v>
      </c>
      <c r="R46" s="88">
        <f t="shared" si="2"/>
        <v>84.6</v>
      </c>
    </row>
    <row r="47" spans="1:18" ht="15">
      <c r="A47" s="34">
        <v>44</v>
      </c>
      <c r="B47" s="34" t="s">
        <v>47</v>
      </c>
      <c r="C47" s="34">
        <v>1145789</v>
      </c>
      <c r="D47" s="34">
        <v>567299</v>
      </c>
      <c r="E47" s="34">
        <v>113070</v>
      </c>
      <c r="F47" s="34">
        <v>245958</v>
      </c>
      <c r="G47" s="34">
        <v>785313</v>
      </c>
      <c r="H47" s="34">
        <v>487452</v>
      </c>
      <c r="I47" s="34">
        <v>0</v>
      </c>
      <c r="J47" s="34">
        <v>0</v>
      </c>
      <c r="K47" s="34">
        <v>518111</v>
      </c>
      <c r="L47" s="34">
        <v>0</v>
      </c>
      <c r="M47" s="89">
        <f t="shared" si="0"/>
        <v>3862992</v>
      </c>
      <c r="N47" s="34">
        <v>4378936</v>
      </c>
      <c r="O47" s="34">
        <v>0</v>
      </c>
      <c r="P47" s="34">
        <v>227505</v>
      </c>
      <c r="Q47" s="88">
        <f t="shared" si="1"/>
        <v>83.9</v>
      </c>
      <c r="R47" s="88">
        <f t="shared" si="2"/>
        <v>88.2</v>
      </c>
    </row>
    <row r="48" spans="1:18" ht="15">
      <c r="A48" s="34">
        <v>45</v>
      </c>
      <c r="B48" s="34" t="s">
        <v>48</v>
      </c>
      <c r="C48" s="34">
        <v>511935</v>
      </c>
      <c r="D48" s="34">
        <v>349553</v>
      </c>
      <c r="E48" s="34">
        <v>34695</v>
      </c>
      <c r="F48" s="34">
        <v>148472</v>
      </c>
      <c r="G48" s="34">
        <v>336887</v>
      </c>
      <c r="H48" s="34">
        <v>386783</v>
      </c>
      <c r="I48" s="34">
        <v>0</v>
      </c>
      <c r="J48" s="34">
        <v>0</v>
      </c>
      <c r="K48" s="34">
        <v>218395</v>
      </c>
      <c r="L48" s="34">
        <v>0</v>
      </c>
      <c r="M48" s="89">
        <f t="shared" si="0"/>
        <v>1986720</v>
      </c>
      <c r="N48" s="34">
        <v>2310374</v>
      </c>
      <c r="O48" s="34">
        <v>0</v>
      </c>
      <c r="P48" s="34">
        <v>105634</v>
      </c>
      <c r="Q48" s="88">
        <f t="shared" si="1"/>
        <v>82.2</v>
      </c>
      <c r="R48" s="88">
        <f t="shared" si="2"/>
        <v>86</v>
      </c>
    </row>
    <row r="49" spans="1:18" ht="15">
      <c r="A49" s="34">
        <v>46</v>
      </c>
      <c r="B49" s="34" t="s">
        <v>49</v>
      </c>
      <c r="C49" s="34">
        <v>642871</v>
      </c>
      <c r="D49" s="34">
        <v>395420</v>
      </c>
      <c r="E49" s="34">
        <v>40554</v>
      </c>
      <c r="F49" s="34">
        <v>134505</v>
      </c>
      <c r="G49" s="34">
        <v>308824</v>
      </c>
      <c r="H49" s="34">
        <v>406055</v>
      </c>
      <c r="I49" s="34">
        <v>0</v>
      </c>
      <c r="J49" s="34">
        <v>0</v>
      </c>
      <c r="K49" s="34">
        <v>342578</v>
      </c>
      <c r="L49" s="34">
        <v>0</v>
      </c>
      <c r="M49" s="89">
        <f t="shared" si="0"/>
        <v>2270807</v>
      </c>
      <c r="N49" s="34">
        <v>2587413</v>
      </c>
      <c r="O49" s="34">
        <v>0</v>
      </c>
      <c r="P49" s="34">
        <v>112225</v>
      </c>
      <c r="Q49" s="88">
        <f t="shared" si="1"/>
        <v>84.1</v>
      </c>
      <c r="R49" s="88">
        <f t="shared" si="2"/>
        <v>87.8</v>
      </c>
    </row>
    <row r="50" spans="1:18" ht="15">
      <c r="A50" s="34">
        <v>47</v>
      </c>
      <c r="B50" s="34" t="s">
        <v>50</v>
      </c>
      <c r="C50" s="34">
        <v>502473</v>
      </c>
      <c r="D50" s="34">
        <v>315398</v>
      </c>
      <c r="E50" s="34">
        <v>32728</v>
      </c>
      <c r="F50" s="34">
        <v>120168</v>
      </c>
      <c r="G50" s="34">
        <v>308888</v>
      </c>
      <c r="H50" s="34">
        <v>290629</v>
      </c>
      <c r="I50" s="34">
        <v>0</v>
      </c>
      <c r="J50" s="34">
        <v>0</v>
      </c>
      <c r="K50" s="34">
        <v>253888</v>
      </c>
      <c r="L50" s="34">
        <v>0</v>
      </c>
      <c r="M50" s="89">
        <f t="shared" si="0"/>
        <v>1824172</v>
      </c>
      <c r="N50" s="34">
        <v>2092556</v>
      </c>
      <c r="O50" s="34">
        <v>0</v>
      </c>
      <c r="P50" s="34">
        <v>98488</v>
      </c>
      <c r="Q50" s="88">
        <f t="shared" si="1"/>
        <v>83.3</v>
      </c>
      <c r="R50" s="88">
        <f t="shared" si="2"/>
        <v>87.2</v>
      </c>
    </row>
    <row r="51" spans="1:18" ht="15">
      <c r="A51" s="34">
        <v>48</v>
      </c>
      <c r="B51" s="34" t="s">
        <v>51</v>
      </c>
      <c r="C51" s="34">
        <v>600118</v>
      </c>
      <c r="D51" s="34">
        <v>473086</v>
      </c>
      <c r="E51" s="34">
        <v>66187</v>
      </c>
      <c r="F51" s="34">
        <v>71454</v>
      </c>
      <c r="G51" s="34">
        <v>341271</v>
      </c>
      <c r="H51" s="34">
        <v>508698</v>
      </c>
      <c r="I51" s="34">
        <v>0</v>
      </c>
      <c r="J51" s="34">
        <v>0</v>
      </c>
      <c r="K51" s="34">
        <v>308961</v>
      </c>
      <c r="L51" s="34">
        <v>0</v>
      </c>
      <c r="M51" s="89">
        <f t="shared" si="0"/>
        <v>2369775</v>
      </c>
      <c r="N51" s="34">
        <v>2530547</v>
      </c>
      <c r="O51" s="34">
        <v>0</v>
      </c>
      <c r="P51" s="34">
        <v>106848</v>
      </c>
      <c r="Q51" s="88">
        <f t="shared" si="1"/>
        <v>89.9</v>
      </c>
      <c r="R51" s="88">
        <f t="shared" si="2"/>
        <v>93.6</v>
      </c>
    </row>
    <row r="52" spans="1:18" ht="15">
      <c r="A52" s="34">
        <v>49</v>
      </c>
      <c r="B52" s="34" t="s">
        <v>52</v>
      </c>
      <c r="C52" s="34">
        <v>1024782</v>
      </c>
      <c r="D52" s="34">
        <v>974920</v>
      </c>
      <c r="E52" s="34">
        <v>134938</v>
      </c>
      <c r="F52" s="34">
        <v>233560</v>
      </c>
      <c r="G52" s="34">
        <v>640688</v>
      </c>
      <c r="H52" s="34">
        <v>705537</v>
      </c>
      <c r="I52" s="34">
        <v>0</v>
      </c>
      <c r="J52" s="34">
        <v>0</v>
      </c>
      <c r="K52" s="34">
        <v>531602</v>
      </c>
      <c r="L52" s="34">
        <v>0</v>
      </c>
      <c r="M52" s="89">
        <f t="shared" si="0"/>
        <v>4246027</v>
      </c>
      <c r="N52" s="34">
        <v>4518355</v>
      </c>
      <c r="O52" s="34">
        <v>0</v>
      </c>
      <c r="P52" s="34">
        <v>0</v>
      </c>
      <c r="Q52" s="88">
        <f t="shared" si="1"/>
        <v>94</v>
      </c>
      <c r="R52" s="88">
        <f t="shared" si="2"/>
        <v>94</v>
      </c>
    </row>
    <row r="53" spans="1:18" ht="15">
      <c r="A53" s="34">
        <v>50</v>
      </c>
      <c r="B53" s="34" t="s">
        <v>53</v>
      </c>
      <c r="C53" s="34">
        <v>858199</v>
      </c>
      <c r="D53" s="34">
        <v>429793</v>
      </c>
      <c r="E53" s="34">
        <v>26541</v>
      </c>
      <c r="F53" s="34">
        <v>126438</v>
      </c>
      <c r="G53" s="34">
        <v>696254</v>
      </c>
      <c r="H53" s="34">
        <v>437847</v>
      </c>
      <c r="I53" s="34">
        <v>0</v>
      </c>
      <c r="J53" s="34">
        <v>45585</v>
      </c>
      <c r="K53" s="34">
        <v>241547</v>
      </c>
      <c r="L53" s="34">
        <v>0</v>
      </c>
      <c r="M53" s="89">
        <f t="shared" si="0"/>
        <v>2862204</v>
      </c>
      <c r="N53" s="34">
        <v>3130647</v>
      </c>
      <c r="O53" s="34">
        <v>0</v>
      </c>
      <c r="P53" s="34">
        <v>145907</v>
      </c>
      <c r="Q53" s="88">
        <f t="shared" si="1"/>
        <v>87.4</v>
      </c>
      <c r="R53" s="88">
        <f t="shared" si="2"/>
        <v>91.4</v>
      </c>
    </row>
    <row r="54" spans="1:18" ht="15">
      <c r="A54" s="34">
        <v>51</v>
      </c>
      <c r="B54" s="34" t="s">
        <v>54</v>
      </c>
      <c r="C54" s="34">
        <v>637470</v>
      </c>
      <c r="D54" s="34">
        <v>438966</v>
      </c>
      <c r="E54" s="34">
        <v>19466</v>
      </c>
      <c r="F54" s="34">
        <v>63943</v>
      </c>
      <c r="G54" s="34">
        <v>338455</v>
      </c>
      <c r="H54" s="34">
        <v>178434</v>
      </c>
      <c r="I54" s="34">
        <v>0</v>
      </c>
      <c r="J54" s="34">
        <v>0</v>
      </c>
      <c r="K54" s="34">
        <v>322244</v>
      </c>
      <c r="L54" s="34">
        <v>0</v>
      </c>
      <c r="M54" s="89">
        <f t="shared" si="0"/>
        <v>1998978</v>
      </c>
      <c r="N54" s="34">
        <v>3021165</v>
      </c>
      <c r="O54" s="34">
        <v>0</v>
      </c>
      <c r="P54" s="34">
        <v>0</v>
      </c>
      <c r="Q54" s="88">
        <f t="shared" si="1"/>
        <v>66.2</v>
      </c>
      <c r="R54" s="88">
        <f t="shared" si="2"/>
        <v>66.2</v>
      </c>
    </row>
    <row r="55" spans="1:18" ht="15">
      <c r="A55" s="34">
        <v>52</v>
      </c>
      <c r="B55" s="34" t="s">
        <v>55</v>
      </c>
      <c r="C55" s="34">
        <v>389186</v>
      </c>
      <c r="D55" s="34">
        <v>457813</v>
      </c>
      <c r="E55" s="34">
        <v>22051</v>
      </c>
      <c r="F55" s="34">
        <v>82834</v>
      </c>
      <c r="G55" s="34">
        <v>339297</v>
      </c>
      <c r="H55" s="34">
        <v>212802</v>
      </c>
      <c r="I55" s="34">
        <v>0</v>
      </c>
      <c r="J55" s="34">
        <v>0</v>
      </c>
      <c r="K55" s="34">
        <v>499549</v>
      </c>
      <c r="L55" s="34">
        <v>0</v>
      </c>
      <c r="M55" s="89">
        <f t="shared" si="0"/>
        <v>2003532</v>
      </c>
      <c r="N55" s="34">
        <v>2286861</v>
      </c>
      <c r="O55" s="34">
        <v>0</v>
      </c>
      <c r="P55" s="34">
        <v>0</v>
      </c>
      <c r="Q55" s="88">
        <f t="shared" si="1"/>
        <v>87.6</v>
      </c>
      <c r="R55" s="88">
        <f t="shared" si="2"/>
        <v>87.6</v>
      </c>
    </row>
    <row r="56" spans="1:18" ht="15">
      <c r="A56" s="34">
        <v>53</v>
      </c>
      <c r="B56" s="34" t="s">
        <v>56</v>
      </c>
      <c r="C56" s="34">
        <v>223533</v>
      </c>
      <c r="D56" s="34">
        <v>549510</v>
      </c>
      <c r="E56" s="34">
        <v>552</v>
      </c>
      <c r="F56" s="34">
        <v>175176</v>
      </c>
      <c r="G56" s="34">
        <v>591138</v>
      </c>
      <c r="H56" s="34">
        <v>230191</v>
      </c>
      <c r="I56" s="34">
        <v>0</v>
      </c>
      <c r="J56" s="34">
        <v>50000</v>
      </c>
      <c r="K56" s="34">
        <v>660378</v>
      </c>
      <c r="L56" s="34">
        <v>0</v>
      </c>
      <c r="M56" s="89">
        <f t="shared" si="0"/>
        <v>2480478</v>
      </c>
      <c r="N56" s="34">
        <v>2549700</v>
      </c>
      <c r="O56" s="34">
        <v>0</v>
      </c>
      <c r="P56" s="34">
        <v>0</v>
      </c>
      <c r="Q56" s="88">
        <f t="shared" si="1"/>
        <v>97.3</v>
      </c>
      <c r="R56" s="88">
        <f t="shared" si="2"/>
        <v>97.3</v>
      </c>
    </row>
    <row r="57" spans="1:18" ht="15">
      <c r="A57" s="34">
        <v>54</v>
      </c>
      <c r="B57" s="34" t="s">
        <v>57</v>
      </c>
      <c r="C57" s="34">
        <v>509526</v>
      </c>
      <c r="D57" s="34">
        <v>364797</v>
      </c>
      <c r="E57" s="34">
        <v>9765</v>
      </c>
      <c r="F57" s="34">
        <v>45815</v>
      </c>
      <c r="G57" s="34">
        <v>222560</v>
      </c>
      <c r="H57" s="34">
        <v>264886</v>
      </c>
      <c r="I57" s="34">
        <v>0</v>
      </c>
      <c r="J57" s="34">
        <v>0</v>
      </c>
      <c r="K57" s="34">
        <v>253298</v>
      </c>
      <c r="L57" s="34">
        <v>0</v>
      </c>
      <c r="M57" s="89">
        <f t="shared" si="0"/>
        <v>1670647</v>
      </c>
      <c r="N57" s="34">
        <v>1750524</v>
      </c>
      <c r="O57" s="34">
        <v>0</v>
      </c>
      <c r="P57" s="34">
        <v>79373</v>
      </c>
      <c r="Q57" s="88">
        <f t="shared" si="1"/>
        <v>91.3</v>
      </c>
      <c r="R57" s="88">
        <f t="shared" si="2"/>
        <v>95.4</v>
      </c>
    </row>
    <row r="58" spans="1:18" ht="15">
      <c r="A58" s="34">
        <v>55</v>
      </c>
      <c r="B58" s="34" t="s">
        <v>58</v>
      </c>
      <c r="C58" s="34">
        <v>1040355</v>
      </c>
      <c r="D58" s="34">
        <v>483310</v>
      </c>
      <c r="E58" s="34">
        <v>26632</v>
      </c>
      <c r="F58" s="34">
        <v>115799</v>
      </c>
      <c r="G58" s="34">
        <v>626145</v>
      </c>
      <c r="H58" s="34">
        <v>7973</v>
      </c>
      <c r="I58" s="34">
        <v>0</v>
      </c>
      <c r="J58" s="34">
        <v>0</v>
      </c>
      <c r="K58" s="34">
        <v>297482</v>
      </c>
      <c r="L58" s="34">
        <v>0</v>
      </c>
      <c r="M58" s="89">
        <f t="shared" si="0"/>
        <v>2597696</v>
      </c>
      <c r="N58" s="34">
        <v>4570839</v>
      </c>
      <c r="O58" s="34">
        <v>0</v>
      </c>
      <c r="P58" s="34">
        <v>0</v>
      </c>
      <c r="Q58" s="88">
        <f t="shared" si="1"/>
        <v>56.8</v>
      </c>
      <c r="R58" s="88">
        <f t="shared" si="2"/>
        <v>56.8</v>
      </c>
    </row>
    <row r="59" spans="1:18" ht="15">
      <c r="A59" s="34">
        <v>56</v>
      </c>
      <c r="B59" s="34" t="s">
        <v>59</v>
      </c>
      <c r="C59" s="34">
        <v>141630</v>
      </c>
      <c r="D59" s="34">
        <v>287720</v>
      </c>
      <c r="E59" s="34">
        <v>0</v>
      </c>
      <c r="F59" s="34">
        <v>73316</v>
      </c>
      <c r="G59" s="34">
        <v>248560</v>
      </c>
      <c r="H59" s="34">
        <v>228815</v>
      </c>
      <c r="I59" s="34">
        <v>0</v>
      </c>
      <c r="J59" s="34">
        <v>0</v>
      </c>
      <c r="K59" s="34">
        <v>427731</v>
      </c>
      <c r="L59" s="34">
        <v>0</v>
      </c>
      <c r="M59" s="89">
        <f t="shared" si="0"/>
        <v>1407772</v>
      </c>
      <c r="N59" s="34">
        <v>1782942</v>
      </c>
      <c r="O59" s="34">
        <v>0</v>
      </c>
      <c r="P59" s="34">
        <v>0</v>
      </c>
      <c r="Q59" s="88">
        <f t="shared" si="1"/>
        <v>79</v>
      </c>
      <c r="R59" s="88">
        <f t="shared" si="2"/>
        <v>79</v>
      </c>
    </row>
    <row r="60" spans="1:18" ht="15">
      <c r="A60" s="34">
        <v>57</v>
      </c>
      <c r="B60" s="34" t="s">
        <v>60</v>
      </c>
      <c r="C60" s="34">
        <v>1035229</v>
      </c>
      <c r="D60" s="34">
        <v>460256</v>
      </c>
      <c r="E60" s="34">
        <v>8234</v>
      </c>
      <c r="F60" s="34">
        <v>111048</v>
      </c>
      <c r="G60" s="34">
        <v>623910</v>
      </c>
      <c r="H60" s="34">
        <v>601141</v>
      </c>
      <c r="I60" s="34">
        <v>0</v>
      </c>
      <c r="J60" s="34">
        <v>0</v>
      </c>
      <c r="K60" s="34">
        <v>453462</v>
      </c>
      <c r="L60" s="34">
        <v>0</v>
      </c>
      <c r="M60" s="89">
        <f t="shared" si="0"/>
        <v>3293280</v>
      </c>
      <c r="N60" s="34">
        <v>3300699</v>
      </c>
      <c r="O60" s="34">
        <v>0</v>
      </c>
      <c r="P60" s="34">
        <v>0</v>
      </c>
      <c r="Q60" s="88">
        <f t="shared" si="1"/>
        <v>99.8</v>
      </c>
      <c r="R60" s="88">
        <f t="shared" si="2"/>
        <v>99.8</v>
      </c>
    </row>
    <row r="61" spans="1:18" ht="15">
      <c r="A61" s="34">
        <v>58</v>
      </c>
      <c r="B61" s="34" t="s">
        <v>61</v>
      </c>
      <c r="C61" s="34">
        <v>343047</v>
      </c>
      <c r="D61" s="34">
        <v>122879</v>
      </c>
      <c r="E61" s="34">
        <v>5952</v>
      </c>
      <c r="F61" s="34">
        <v>13354</v>
      </c>
      <c r="G61" s="34">
        <v>140961</v>
      </c>
      <c r="H61" s="34">
        <v>155250</v>
      </c>
      <c r="I61" s="34">
        <v>0</v>
      </c>
      <c r="J61" s="34">
        <v>0</v>
      </c>
      <c r="K61" s="34">
        <v>78639</v>
      </c>
      <c r="L61" s="34">
        <v>0</v>
      </c>
      <c r="M61" s="89">
        <f t="shared" si="0"/>
        <v>860082</v>
      </c>
      <c r="N61" s="34">
        <v>1012590</v>
      </c>
      <c r="O61" s="34">
        <v>0</v>
      </c>
      <c r="P61" s="34">
        <v>0</v>
      </c>
      <c r="Q61" s="88">
        <f t="shared" si="1"/>
        <v>84.9</v>
      </c>
      <c r="R61" s="88">
        <f t="shared" si="2"/>
        <v>84.9</v>
      </c>
    </row>
    <row r="62" spans="1:18" ht="15">
      <c r="A62" s="34">
        <v>59</v>
      </c>
      <c r="B62" s="34" t="s">
        <v>62</v>
      </c>
      <c r="C62" s="34">
        <v>916219</v>
      </c>
      <c r="D62" s="34">
        <v>500814</v>
      </c>
      <c r="E62" s="34">
        <v>15096</v>
      </c>
      <c r="F62" s="34">
        <v>135694</v>
      </c>
      <c r="G62" s="34">
        <v>497957</v>
      </c>
      <c r="H62" s="34">
        <v>432406</v>
      </c>
      <c r="I62" s="34">
        <v>0</v>
      </c>
      <c r="J62" s="34">
        <v>33513</v>
      </c>
      <c r="K62" s="34">
        <v>271588</v>
      </c>
      <c r="L62" s="34">
        <v>0</v>
      </c>
      <c r="M62" s="89">
        <f t="shared" si="0"/>
        <v>2803287</v>
      </c>
      <c r="N62" s="34">
        <v>2951120</v>
      </c>
      <c r="O62" s="34">
        <v>0</v>
      </c>
      <c r="P62" s="34">
        <v>185000</v>
      </c>
      <c r="Q62" s="88">
        <f t="shared" si="1"/>
        <v>89.4</v>
      </c>
      <c r="R62" s="88">
        <f t="shared" si="2"/>
        <v>95</v>
      </c>
    </row>
    <row r="63" spans="1:18" ht="15.75" thickBot="1">
      <c r="A63" s="34">
        <v>60</v>
      </c>
      <c r="B63" s="34" t="s">
        <v>63</v>
      </c>
      <c r="C63" s="34">
        <v>629971</v>
      </c>
      <c r="D63" s="34">
        <v>355139</v>
      </c>
      <c r="E63" s="34">
        <v>44965</v>
      </c>
      <c r="F63" s="34">
        <v>53206</v>
      </c>
      <c r="G63" s="34">
        <v>294321</v>
      </c>
      <c r="H63" s="34">
        <v>429183</v>
      </c>
      <c r="I63" s="34">
        <v>0</v>
      </c>
      <c r="J63" s="34">
        <v>0</v>
      </c>
      <c r="K63" s="34">
        <v>213826</v>
      </c>
      <c r="L63" s="34">
        <v>0</v>
      </c>
      <c r="M63" s="89">
        <f t="shared" si="0"/>
        <v>2020611</v>
      </c>
      <c r="N63" s="34">
        <v>2309316</v>
      </c>
      <c r="O63" s="34">
        <v>0</v>
      </c>
      <c r="P63" s="34">
        <v>97026</v>
      </c>
      <c r="Q63" s="88">
        <f t="shared" si="1"/>
        <v>84</v>
      </c>
      <c r="R63" s="88">
        <f t="shared" si="2"/>
        <v>87.5</v>
      </c>
    </row>
    <row r="64" spans="2:20" ht="15">
      <c r="B64" s="34" t="s">
        <v>154</v>
      </c>
      <c r="C64" s="89">
        <f>SUM(C5:C17)</f>
        <v>82274038</v>
      </c>
      <c r="D64" s="89">
        <f aca="true" t="shared" si="3" ref="D64:M64">SUM(D5:D17)</f>
        <v>57955892</v>
      </c>
      <c r="E64" s="89">
        <f t="shared" si="3"/>
        <v>7639632</v>
      </c>
      <c r="F64" s="89">
        <f t="shared" si="3"/>
        <v>34052865</v>
      </c>
      <c r="G64" s="89">
        <f t="shared" si="3"/>
        <v>38274952</v>
      </c>
      <c r="H64" s="89">
        <f t="shared" si="3"/>
        <v>56733180</v>
      </c>
      <c r="I64" s="89">
        <f t="shared" si="3"/>
        <v>0</v>
      </c>
      <c r="J64" s="89">
        <f t="shared" si="3"/>
        <v>272552</v>
      </c>
      <c r="K64" s="89">
        <f t="shared" si="3"/>
        <v>42567681</v>
      </c>
      <c r="L64" s="89">
        <f>SUM(L5:L17)</f>
        <v>0</v>
      </c>
      <c r="M64" s="89">
        <f t="shared" si="3"/>
        <v>319770792</v>
      </c>
      <c r="N64" s="34">
        <f>SUM(N5:N17)</f>
        <v>340068569</v>
      </c>
      <c r="O64" s="34">
        <f>SUM(O5:O17)</f>
        <v>0</v>
      </c>
      <c r="P64" s="34">
        <f>SUM(P5:P17)</f>
        <v>20861072</v>
      </c>
      <c r="Q64" s="117">
        <f>ROUND(SUM(Q5:Q17)/13,1)</f>
        <v>89.1</v>
      </c>
      <c r="R64" s="117">
        <f>ROUND(SUM(R5:R17)/13,1)</f>
        <v>94.1</v>
      </c>
      <c r="S64" s="226">
        <v>86</v>
      </c>
      <c r="T64" s="177">
        <v>91.9</v>
      </c>
    </row>
    <row r="65" spans="2:20" ht="15">
      <c r="B65" s="34" t="s">
        <v>155</v>
      </c>
      <c r="C65" s="89">
        <f>SUM(C18:C63)</f>
        <v>34110493</v>
      </c>
      <c r="D65" s="89">
        <f aca="true" t="shared" si="4" ref="D65:P65">SUM(D18:D63)</f>
        <v>21719630</v>
      </c>
      <c r="E65" s="89">
        <f t="shared" si="4"/>
        <v>2807533</v>
      </c>
      <c r="F65" s="89">
        <f t="shared" si="4"/>
        <v>5525698</v>
      </c>
      <c r="G65" s="89">
        <f t="shared" si="4"/>
        <v>19971427</v>
      </c>
      <c r="H65" s="89">
        <f t="shared" si="4"/>
        <v>20829815</v>
      </c>
      <c r="I65" s="89">
        <f t="shared" si="4"/>
        <v>0</v>
      </c>
      <c r="J65" s="89">
        <f t="shared" si="4"/>
        <v>230769</v>
      </c>
      <c r="K65" s="89">
        <f t="shared" si="4"/>
        <v>17417713</v>
      </c>
      <c r="L65" s="89">
        <f>SUM(L18:L63)</f>
        <v>0</v>
      </c>
      <c r="M65" s="89">
        <f t="shared" si="4"/>
        <v>122613078</v>
      </c>
      <c r="N65" s="89">
        <f t="shared" si="4"/>
        <v>139032920</v>
      </c>
      <c r="O65" s="89">
        <f t="shared" si="4"/>
        <v>0</v>
      </c>
      <c r="P65" s="89">
        <f t="shared" si="4"/>
        <v>5410463</v>
      </c>
      <c r="Q65" s="117">
        <f>ROUND(SUM(Q18:Q63)/46,1)</f>
        <v>84.9</v>
      </c>
      <c r="R65" s="117">
        <f>ROUND(SUM(R18:R63)/46,1)</f>
        <v>88.1</v>
      </c>
      <c r="S65" s="225">
        <v>81.3</v>
      </c>
      <c r="T65" s="178">
        <v>85.1</v>
      </c>
    </row>
    <row r="66" spans="2:20" ht="15.75" thickBot="1">
      <c r="B66" s="34" t="s">
        <v>156</v>
      </c>
      <c r="C66" s="89">
        <f>SUM(C64:C65)</f>
        <v>116384531</v>
      </c>
      <c r="D66" s="89">
        <f aca="true" t="shared" si="5" ref="D66:P66">SUM(D64:D65)</f>
        <v>79675522</v>
      </c>
      <c r="E66" s="89">
        <f t="shared" si="5"/>
        <v>10447165</v>
      </c>
      <c r="F66" s="89">
        <f t="shared" si="5"/>
        <v>39578563</v>
      </c>
      <c r="G66" s="89">
        <f t="shared" si="5"/>
        <v>58246379</v>
      </c>
      <c r="H66" s="89">
        <f t="shared" si="5"/>
        <v>77562995</v>
      </c>
      <c r="I66" s="89">
        <f t="shared" si="5"/>
        <v>0</v>
      </c>
      <c r="J66" s="89">
        <f t="shared" si="5"/>
        <v>503321</v>
      </c>
      <c r="K66" s="89">
        <f t="shared" si="5"/>
        <v>59985394</v>
      </c>
      <c r="L66" s="89">
        <f>SUM(L64:L65)</f>
        <v>0</v>
      </c>
      <c r="M66" s="89">
        <f t="shared" si="5"/>
        <v>442383870</v>
      </c>
      <c r="N66" s="89">
        <f t="shared" si="5"/>
        <v>479101489</v>
      </c>
      <c r="O66" s="89">
        <f t="shared" si="5"/>
        <v>0</v>
      </c>
      <c r="P66" s="89">
        <f t="shared" si="5"/>
        <v>26271535</v>
      </c>
      <c r="Q66" s="117">
        <f>ROUND(SUM(Q5:Q63)/59,1)</f>
        <v>85.8</v>
      </c>
      <c r="R66" s="117">
        <f>ROUND(SUM(R5:R63)/59,1)</f>
        <v>89.4</v>
      </c>
      <c r="S66" s="227">
        <v>84.6</v>
      </c>
      <c r="T66" s="179">
        <v>89.9</v>
      </c>
    </row>
    <row r="67" spans="17:20" ht="15.75" thickTop="1">
      <c r="Q67" s="88"/>
      <c r="R67" s="88"/>
      <c r="S67" s="208" t="s">
        <v>302</v>
      </c>
      <c r="T67" s="208" t="s">
        <v>303</v>
      </c>
    </row>
    <row r="68" spans="17:18" ht="15">
      <c r="Q68" s="90" t="s">
        <v>122</v>
      </c>
      <c r="R68" s="90" t="s">
        <v>123</v>
      </c>
    </row>
    <row r="69" ht="15"/>
    <row r="70" spans="17:18" ht="15">
      <c r="Q70" s="89"/>
      <c r="R70" s="89"/>
    </row>
    <row r="73" ht="15"/>
    <row r="74" ht="15"/>
    <row r="75" ht="15"/>
    <row r="76" ht="15"/>
    <row r="77" ht="15"/>
  </sheetData>
  <sheetProtection/>
  <mergeCells count="3">
    <mergeCell ref="M1:M4"/>
    <mergeCell ref="Q1:Q4"/>
    <mergeCell ref="R1:R4"/>
  </mergeCells>
  <printOptions/>
  <pageMargins left="0.7874015748031497" right="0.7874015748031497" top="0.984251968503937" bottom="0.984251968503937" header="0.5118110236220472" footer="0.5118110236220472"/>
  <pageSetup fitToHeight="1" fitToWidth="1" horizontalDpi="300" verticalDpi="300" orientation="landscape" paperSize="9" scale="46" r:id="rId3"/>
  <legacyDrawing r:id="rId2"/>
</worksheet>
</file>

<file path=xl/worksheets/sheet6.xml><?xml version="1.0" encoding="utf-8"?>
<worksheet xmlns="http://schemas.openxmlformats.org/spreadsheetml/2006/main" xmlns:r="http://schemas.openxmlformats.org/officeDocument/2006/relationships">
  <sheetPr>
    <tabColor indexed="34"/>
  </sheetPr>
  <dimension ref="A1:G70"/>
  <sheetViews>
    <sheetView zoomScale="130" zoomScaleNormal="130" zoomScalePageLayoutView="0" workbookViewId="0" topLeftCell="A1">
      <pane xSplit="2" ySplit="5" topLeftCell="C60" activePane="bottomRight" state="frozen"/>
      <selection pane="topLeft" activeCell="H8" sqref="H8"/>
      <selection pane="topRight" activeCell="H8" sqref="H8"/>
      <selection pane="bottomLeft" activeCell="H8" sqref="H8"/>
      <selection pane="bottomRight" activeCell="H8" sqref="H8"/>
    </sheetView>
  </sheetViews>
  <sheetFormatPr defaultColWidth="8.796875" defaultRowHeight="15"/>
  <cols>
    <col min="1" max="1" width="9.09765625" style="35" bestFit="1" customWidth="1"/>
    <col min="2" max="2" width="9" style="35" customWidth="1"/>
    <col min="3" max="3" width="12.69921875" style="35" customWidth="1"/>
    <col min="4" max="8" width="11.8984375" style="35" customWidth="1"/>
    <col min="9" max="16384" width="9" style="35" customWidth="1"/>
  </cols>
  <sheetData>
    <row r="1" spans="2:7" ht="15">
      <c r="B1" s="223" t="s">
        <v>345</v>
      </c>
      <c r="C1" s="93"/>
      <c r="D1" s="93"/>
      <c r="E1" s="93"/>
      <c r="F1" s="93"/>
      <c r="G1" s="93"/>
    </row>
    <row r="2" spans="3:7" s="37" customFormat="1" ht="19.5" customHeight="1">
      <c r="C2" s="176" t="s">
        <v>117</v>
      </c>
      <c r="D2" s="176" t="s">
        <v>118</v>
      </c>
      <c r="E2" s="176" t="s">
        <v>119</v>
      </c>
      <c r="F2" s="176" t="s">
        <v>230</v>
      </c>
      <c r="G2" s="176" t="s">
        <v>230</v>
      </c>
    </row>
    <row r="3" spans="5:7" ht="15">
      <c r="E3" s="33" t="s">
        <v>121</v>
      </c>
      <c r="F3" s="33" t="s">
        <v>120</v>
      </c>
      <c r="G3" s="33" t="s">
        <v>271</v>
      </c>
    </row>
    <row r="4" spans="6:7" ht="15">
      <c r="F4" s="116"/>
      <c r="G4" s="116"/>
    </row>
    <row r="5" ht="15"/>
    <row r="6" spans="1:7" ht="15">
      <c r="A6" s="35">
        <v>1</v>
      </c>
      <c r="B6" s="35" t="s">
        <v>0</v>
      </c>
      <c r="C6" s="36"/>
      <c r="D6" s="36"/>
      <c r="E6" s="36"/>
      <c r="F6" s="36">
        <v>0.6</v>
      </c>
      <c r="G6" s="210">
        <v>1.7</v>
      </c>
    </row>
    <row r="7" spans="1:7" ht="15">
      <c r="A7" s="35">
        <v>2</v>
      </c>
      <c r="B7" s="35" t="s">
        <v>1</v>
      </c>
      <c r="C7" s="36"/>
      <c r="D7" s="36"/>
      <c r="E7" s="36"/>
      <c r="F7" s="36">
        <v>7</v>
      </c>
      <c r="G7" s="210">
        <v>8.8</v>
      </c>
    </row>
    <row r="8" spans="1:7" ht="15">
      <c r="A8" s="35">
        <v>3</v>
      </c>
      <c r="B8" s="35" t="s">
        <v>2</v>
      </c>
      <c r="C8" s="36"/>
      <c r="D8" s="36"/>
      <c r="E8" s="36"/>
      <c r="F8" s="36">
        <v>6.1</v>
      </c>
      <c r="G8" s="210">
        <v>5.1</v>
      </c>
    </row>
    <row r="9" spans="1:7" ht="15">
      <c r="A9" s="35">
        <v>4</v>
      </c>
      <c r="B9" s="35" t="s">
        <v>3</v>
      </c>
      <c r="C9" s="36"/>
      <c r="D9" s="36"/>
      <c r="E9" s="36"/>
      <c r="F9" s="36">
        <v>9.3</v>
      </c>
      <c r="G9" s="210">
        <v>9.4</v>
      </c>
    </row>
    <row r="10" spans="1:7" ht="15">
      <c r="A10" s="35">
        <v>5</v>
      </c>
      <c r="B10" s="35" t="s">
        <v>4</v>
      </c>
      <c r="C10" s="36"/>
      <c r="D10" s="36"/>
      <c r="E10" s="36"/>
      <c r="F10" s="36">
        <v>9.9</v>
      </c>
      <c r="G10" s="210">
        <v>9.7</v>
      </c>
    </row>
    <row r="11" spans="1:7" ht="15">
      <c r="A11" s="35">
        <v>6</v>
      </c>
      <c r="B11" s="35" t="s">
        <v>5</v>
      </c>
      <c r="C11" s="36"/>
      <c r="D11" s="36"/>
      <c r="E11" s="36"/>
      <c r="F11" s="36">
        <v>6.5</v>
      </c>
      <c r="G11" s="210">
        <v>7</v>
      </c>
    </row>
    <row r="12" spans="1:7" ht="15">
      <c r="A12" s="35">
        <v>7</v>
      </c>
      <c r="B12" s="35" t="s">
        <v>6</v>
      </c>
      <c r="C12" s="36"/>
      <c r="D12" s="36"/>
      <c r="E12" s="36"/>
      <c r="F12" s="36">
        <v>8.1</v>
      </c>
      <c r="G12" s="210">
        <v>8.9</v>
      </c>
    </row>
    <row r="13" spans="1:7" ht="15">
      <c r="A13" s="35">
        <v>8</v>
      </c>
      <c r="B13" s="35" t="s">
        <v>7</v>
      </c>
      <c r="C13" s="36"/>
      <c r="D13" s="36"/>
      <c r="E13" s="36"/>
      <c r="F13" s="36">
        <v>11</v>
      </c>
      <c r="G13" s="210">
        <v>11.2</v>
      </c>
    </row>
    <row r="14" spans="1:7" ht="15">
      <c r="A14" s="35">
        <v>9</v>
      </c>
      <c r="B14" s="35" t="s">
        <v>8</v>
      </c>
      <c r="C14" s="36"/>
      <c r="D14" s="36"/>
      <c r="E14" s="36"/>
      <c r="F14" s="36">
        <v>10.8</v>
      </c>
      <c r="G14" s="210">
        <v>11.6</v>
      </c>
    </row>
    <row r="15" spans="1:7" ht="15">
      <c r="A15" s="35">
        <v>10</v>
      </c>
      <c r="B15" s="35" t="s">
        <v>147</v>
      </c>
      <c r="C15" s="36"/>
      <c r="D15" s="36"/>
      <c r="E15" s="36"/>
      <c r="F15" s="36">
        <v>7.8</v>
      </c>
      <c r="G15" s="210">
        <v>6.6</v>
      </c>
    </row>
    <row r="16" spans="1:7" ht="15">
      <c r="A16" s="35">
        <v>11</v>
      </c>
      <c r="B16" s="35" t="s">
        <v>226</v>
      </c>
      <c r="C16" s="36"/>
      <c r="D16" s="36"/>
      <c r="E16" s="36"/>
      <c r="F16" s="36">
        <v>7.3</v>
      </c>
      <c r="G16" s="210">
        <v>10.1</v>
      </c>
    </row>
    <row r="17" spans="1:7" ht="15">
      <c r="A17" s="35">
        <v>12</v>
      </c>
      <c r="B17" s="35" t="s">
        <v>227</v>
      </c>
      <c r="C17" s="36"/>
      <c r="D17" s="36"/>
      <c r="E17" s="36"/>
      <c r="F17" s="36">
        <v>6.5</v>
      </c>
      <c r="G17" s="210">
        <v>6.5</v>
      </c>
    </row>
    <row r="18" spans="1:7" ht="15">
      <c r="A18" s="35">
        <v>13</v>
      </c>
      <c r="B18" s="35" t="s">
        <v>259</v>
      </c>
      <c r="C18" s="36"/>
      <c r="D18" s="36"/>
      <c r="E18" s="36"/>
      <c r="F18" s="36">
        <v>8.1</v>
      </c>
      <c r="G18" s="210">
        <v>9.4</v>
      </c>
    </row>
    <row r="19" spans="1:7" ht="15">
      <c r="A19" s="35">
        <v>14</v>
      </c>
      <c r="B19" s="35" t="s">
        <v>10</v>
      </c>
      <c r="C19" s="36"/>
      <c r="D19" s="36"/>
      <c r="E19" s="36"/>
      <c r="F19" s="36">
        <v>12.5</v>
      </c>
      <c r="G19" s="36">
        <v>11</v>
      </c>
    </row>
    <row r="20" spans="1:7" ht="15">
      <c r="A20" s="35">
        <v>15</v>
      </c>
      <c r="B20" s="35" t="s">
        <v>12</v>
      </c>
      <c r="C20" s="36"/>
      <c r="D20" s="36"/>
      <c r="E20" s="36"/>
      <c r="F20" s="36">
        <v>7.5</v>
      </c>
      <c r="G20" s="36">
        <v>6.6</v>
      </c>
    </row>
    <row r="21" spans="1:7" ht="15">
      <c r="A21" s="35">
        <v>16</v>
      </c>
      <c r="B21" s="35" t="s">
        <v>17</v>
      </c>
      <c r="C21" s="36"/>
      <c r="D21" s="36"/>
      <c r="E21" s="36"/>
      <c r="F21" s="36">
        <v>3.4</v>
      </c>
      <c r="G21" s="36">
        <v>3</v>
      </c>
    </row>
    <row r="22" spans="1:7" ht="15">
      <c r="A22" s="35">
        <v>18</v>
      </c>
      <c r="B22" s="35" t="s">
        <v>19</v>
      </c>
      <c r="C22" s="36"/>
      <c r="D22" s="36"/>
      <c r="E22" s="36"/>
      <c r="F22" s="36">
        <v>6.3</v>
      </c>
      <c r="G22" s="36">
        <v>6</v>
      </c>
    </row>
    <row r="23" spans="1:7" ht="15">
      <c r="A23" s="35">
        <v>19</v>
      </c>
      <c r="B23" s="35" t="s">
        <v>20</v>
      </c>
      <c r="C23" s="36"/>
      <c r="D23" s="36"/>
      <c r="E23" s="36"/>
      <c r="F23" s="36">
        <v>8.6</v>
      </c>
      <c r="G23" s="36">
        <v>10</v>
      </c>
    </row>
    <row r="24" spans="1:7" ht="15">
      <c r="A24" s="35">
        <v>20</v>
      </c>
      <c r="B24" s="35" t="s">
        <v>21</v>
      </c>
      <c r="C24" s="36"/>
      <c r="D24" s="36"/>
      <c r="E24" s="36"/>
      <c r="F24" s="36">
        <v>8.2</v>
      </c>
      <c r="G24" s="36">
        <v>8.5</v>
      </c>
    </row>
    <row r="25" spans="1:7" ht="15">
      <c r="A25" s="35">
        <v>21</v>
      </c>
      <c r="B25" s="35" t="s">
        <v>23</v>
      </c>
      <c r="C25" s="36"/>
      <c r="D25" s="36"/>
      <c r="E25" s="36"/>
      <c r="F25" s="36">
        <v>5</v>
      </c>
      <c r="G25" s="36">
        <v>4.9</v>
      </c>
    </row>
    <row r="26" spans="1:7" ht="15">
      <c r="A26" s="35">
        <v>22</v>
      </c>
      <c r="B26" s="35" t="s">
        <v>25</v>
      </c>
      <c r="C26" s="36"/>
      <c r="D26" s="36"/>
      <c r="E26" s="36"/>
      <c r="F26" s="36">
        <v>-3</v>
      </c>
      <c r="G26" s="36">
        <v>-3.1</v>
      </c>
    </row>
    <row r="27" spans="1:7" ht="15">
      <c r="A27" s="35">
        <v>23</v>
      </c>
      <c r="B27" s="35" t="s">
        <v>28</v>
      </c>
      <c r="C27" s="36"/>
      <c r="D27" s="36"/>
      <c r="E27" s="36"/>
      <c r="F27" s="36">
        <v>3.7</v>
      </c>
      <c r="G27" s="36">
        <v>3.1</v>
      </c>
    </row>
    <row r="28" spans="1:7" ht="15">
      <c r="A28" s="35">
        <v>24</v>
      </c>
      <c r="B28" s="35" t="s">
        <v>228</v>
      </c>
      <c r="C28" s="36"/>
      <c r="D28" s="36"/>
      <c r="E28" s="36"/>
      <c r="F28" s="36">
        <v>5.2</v>
      </c>
      <c r="G28" s="36">
        <v>5.2</v>
      </c>
    </row>
    <row r="29" spans="1:7" ht="15">
      <c r="A29" s="35">
        <v>25</v>
      </c>
      <c r="B29" s="35" t="s">
        <v>29</v>
      </c>
      <c r="C29" s="36"/>
      <c r="D29" s="36"/>
      <c r="E29" s="36"/>
      <c r="F29" s="36">
        <v>9.8</v>
      </c>
      <c r="G29" s="36">
        <v>10</v>
      </c>
    </row>
    <row r="30" spans="1:7" ht="15">
      <c r="A30" s="35">
        <v>26</v>
      </c>
      <c r="B30" s="35" t="s">
        <v>30</v>
      </c>
      <c r="C30" s="36"/>
      <c r="D30" s="36"/>
      <c r="E30" s="36"/>
      <c r="F30" s="36">
        <v>11.6</v>
      </c>
      <c r="G30" s="36">
        <v>11.2</v>
      </c>
    </row>
    <row r="31" spans="1:7" ht="15">
      <c r="A31" s="35">
        <v>27</v>
      </c>
      <c r="B31" s="35" t="s">
        <v>31</v>
      </c>
      <c r="C31" s="36"/>
      <c r="D31" s="36"/>
      <c r="E31" s="36"/>
      <c r="F31" s="36">
        <v>6.5</v>
      </c>
      <c r="G31" s="36">
        <v>4.4</v>
      </c>
    </row>
    <row r="32" spans="1:7" ht="15">
      <c r="A32" s="35">
        <v>28</v>
      </c>
      <c r="B32" s="35" t="s">
        <v>32</v>
      </c>
      <c r="C32" s="36"/>
      <c r="D32" s="36"/>
      <c r="E32" s="36"/>
      <c r="F32" s="36">
        <v>9.2</v>
      </c>
      <c r="G32" s="36">
        <v>9.1</v>
      </c>
    </row>
    <row r="33" spans="1:7" ht="15">
      <c r="A33" s="35">
        <v>29</v>
      </c>
      <c r="B33" s="35" t="s">
        <v>33</v>
      </c>
      <c r="C33" s="36"/>
      <c r="D33" s="36"/>
      <c r="E33" s="36"/>
      <c r="F33" s="36">
        <v>13.7</v>
      </c>
      <c r="G33" s="36">
        <v>13.9</v>
      </c>
    </row>
    <row r="34" spans="1:7" ht="15">
      <c r="A34" s="35">
        <v>30</v>
      </c>
      <c r="B34" s="35" t="s">
        <v>34</v>
      </c>
      <c r="C34" s="36"/>
      <c r="D34" s="36"/>
      <c r="E34" s="36"/>
      <c r="F34" s="36">
        <v>6.3</v>
      </c>
      <c r="G34" s="36">
        <v>6.1</v>
      </c>
    </row>
    <row r="35" spans="1:7" ht="15">
      <c r="A35" s="35">
        <v>31</v>
      </c>
      <c r="B35" s="35" t="s">
        <v>35</v>
      </c>
      <c r="C35" s="36"/>
      <c r="D35" s="36"/>
      <c r="E35" s="36"/>
      <c r="F35" s="36">
        <v>4.3</v>
      </c>
      <c r="G35" s="36">
        <v>3.9</v>
      </c>
    </row>
    <row r="36" spans="1:7" ht="15">
      <c r="A36" s="35">
        <v>32</v>
      </c>
      <c r="B36" s="35" t="s">
        <v>36</v>
      </c>
      <c r="C36" s="36"/>
      <c r="D36" s="36"/>
      <c r="E36" s="36"/>
      <c r="F36" s="36">
        <v>2.9</v>
      </c>
      <c r="G36" s="36">
        <v>3.1</v>
      </c>
    </row>
    <row r="37" spans="1:7" ht="15">
      <c r="A37" s="35">
        <v>33</v>
      </c>
      <c r="B37" s="35" t="s">
        <v>37</v>
      </c>
      <c r="C37" s="36"/>
      <c r="D37" s="36"/>
      <c r="E37" s="36"/>
      <c r="F37" s="36">
        <v>3.5</v>
      </c>
      <c r="G37" s="36">
        <v>3.2</v>
      </c>
    </row>
    <row r="38" spans="1:7" ht="15">
      <c r="A38" s="35">
        <v>34</v>
      </c>
      <c r="B38" s="35" t="s">
        <v>38</v>
      </c>
      <c r="C38" s="36"/>
      <c r="D38" s="36"/>
      <c r="E38" s="36"/>
      <c r="F38" s="36">
        <v>3.4</v>
      </c>
      <c r="G38" s="36">
        <v>3.7</v>
      </c>
    </row>
    <row r="39" spans="1:7" ht="15">
      <c r="A39" s="35">
        <v>35</v>
      </c>
      <c r="B39" s="35" t="s">
        <v>229</v>
      </c>
      <c r="C39" s="36"/>
      <c r="D39" s="36"/>
      <c r="E39" s="36"/>
      <c r="F39" s="36">
        <v>5.5</v>
      </c>
      <c r="G39" s="36">
        <v>5.9</v>
      </c>
    </row>
    <row r="40" spans="1:7" ht="15">
      <c r="A40" s="35">
        <v>36</v>
      </c>
      <c r="B40" s="35" t="s">
        <v>39</v>
      </c>
      <c r="C40" s="36"/>
      <c r="D40" s="36"/>
      <c r="E40" s="36"/>
      <c r="F40" s="36">
        <v>8.5</v>
      </c>
      <c r="G40" s="36">
        <v>9.1</v>
      </c>
    </row>
    <row r="41" spans="1:7" ht="15">
      <c r="A41" s="35">
        <v>37</v>
      </c>
      <c r="B41" s="35" t="s">
        <v>40</v>
      </c>
      <c r="C41" s="36"/>
      <c r="D41" s="36"/>
      <c r="E41" s="36"/>
      <c r="F41" s="36">
        <v>9.1</v>
      </c>
      <c r="G41" s="36">
        <v>8.7</v>
      </c>
    </row>
    <row r="42" spans="1:7" ht="15">
      <c r="A42" s="35">
        <v>38</v>
      </c>
      <c r="B42" s="35" t="s">
        <v>41</v>
      </c>
      <c r="C42" s="36"/>
      <c r="D42" s="36"/>
      <c r="E42" s="36"/>
      <c r="F42" s="36">
        <v>9.2</v>
      </c>
      <c r="G42" s="36">
        <v>9.1</v>
      </c>
    </row>
    <row r="43" spans="1:7" ht="15">
      <c r="A43" s="35">
        <v>39</v>
      </c>
      <c r="B43" s="35" t="s">
        <v>42</v>
      </c>
      <c r="C43" s="36"/>
      <c r="D43" s="36"/>
      <c r="E43" s="36"/>
      <c r="F43" s="36">
        <v>13.1</v>
      </c>
      <c r="G43" s="36">
        <v>12.5</v>
      </c>
    </row>
    <row r="44" spans="1:7" ht="15">
      <c r="A44" s="35">
        <v>40</v>
      </c>
      <c r="B44" s="35" t="s">
        <v>43</v>
      </c>
      <c r="C44" s="36"/>
      <c r="D44" s="36"/>
      <c r="E44" s="36"/>
      <c r="F44" s="36">
        <v>10.3</v>
      </c>
      <c r="G44" s="36">
        <v>9.1</v>
      </c>
    </row>
    <row r="45" spans="1:7" ht="15">
      <c r="A45" s="35">
        <v>41</v>
      </c>
      <c r="B45" s="35" t="s">
        <v>44</v>
      </c>
      <c r="C45" s="36"/>
      <c r="D45" s="36"/>
      <c r="E45" s="36"/>
      <c r="F45" s="36">
        <v>1.7</v>
      </c>
      <c r="G45" s="36">
        <v>0.6</v>
      </c>
    </row>
    <row r="46" spans="1:7" ht="15">
      <c r="A46" s="35">
        <v>42</v>
      </c>
      <c r="B46" s="35" t="s">
        <v>45</v>
      </c>
      <c r="C46" s="36"/>
      <c r="D46" s="36"/>
      <c r="E46" s="36"/>
      <c r="F46" s="36">
        <v>6</v>
      </c>
      <c r="G46" s="36">
        <v>7.1</v>
      </c>
    </row>
    <row r="47" spans="1:7" ht="15">
      <c r="A47" s="35">
        <v>43</v>
      </c>
      <c r="B47" s="35" t="s">
        <v>46</v>
      </c>
      <c r="C47" s="36"/>
      <c r="D47" s="36"/>
      <c r="E47" s="36"/>
      <c r="F47" s="36">
        <v>6.1</v>
      </c>
      <c r="G47" s="36">
        <v>5.3</v>
      </c>
    </row>
    <row r="48" spans="1:7" ht="15">
      <c r="A48" s="35">
        <v>44</v>
      </c>
      <c r="B48" s="35" t="s">
        <v>47</v>
      </c>
      <c r="C48" s="36"/>
      <c r="D48" s="36"/>
      <c r="E48" s="36"/>
      <c r="F48" s="36">
        <v>6.1</v>
      </c>
      <c r="G48" s="36">
        <v>6.1</v>
      </c>
    </row>
    <row r="49" spans="1:7" ht="15">
      <c r="A49" s="35">
        <v>45</v>
      </c>
      <c r="B49" s="35" t="s">
        <v>48</v>
      </c>
      <c r="C49" s="36"/>
      <c r="D49" s="36"/>
      <c r="E49" s="36"/>
      <c r="F49" s="36">
        <v>8.6</v>
      </c>
      <c r="G49" s="36">
        <v>8.2</v>
      </c>
    </row>
    <row r="50" spans="1:7" ht="15">
      <c r="A50" s="35">
        <v>46</v>
      </c>
      <c r="B50" s="35" t="s">
        <v>49</v>
      </c>
      <c r="C50" s="36"/>
      <c r="D50" s="36"/>
      <c r="E50" s="36"/>
      <c r="F50" s="36">
        <v>8.8</v>
      </c>
      <c r="G50" s="36">
        <v>9.5</v>
      </c>
    </row>
    <row r="51" spans="1:7" ht="15">
      <c r="A51" s="35">
        <v>47</v>
      </c>
      <c r="B51" s="35" t="s">
        <v>50</v>
      </c>
      <c r="C51" s="36"/>
      <c r="D51" s="36"/>
      <c r="E51" s="36"/>
      <c r="F51" s="36">
        <v>8</v>
      </c>
      <c r="G51" s="36">
        <v>8.5</v>
      </c>
    </row>
    <row r="52" spans="1:7" ht="15">
      <c r="A52" s="35">
        <v>48</v>
      </c>
      <c r="B52" s="35" t="s">
        <v>51</v>
      </c>
      <c r="C52" s="36"/>
      <c r="D52" s="36"/>
      <c r="E52" s="36"/>
      <c r="F52" s="36">
        <v>6.7</v>
      </c>
      <c r="G52" s="36">
        <v>7.5</v>
      </c>
    </row>
    <row r="53" spans="1:7" ht="15">
      <c r="A53" s="35">
        <v>49</v>
      </c>
      <c r="B53" s="35" t="s">
        <v>52</v>
      </c>
      <c r="C53" s="36"/>
      <c r="D53" s="36"/>
      <c r="E53" s="36"/>
      <c r="F53" s="36">
        <v>7.7</v>
      </c>
      <c r="G53" s="36">
        <v>7.1</v>
      </c>
    </row>
    <row r="54" spans="1:7" ht="15">
      <c r="A54" s="35">
        <v>50</v>
      </c>
      <c r="B54" s="35" t="s">
        <v>53</v>
      </c>
      <c r="C54" s="36"/>
      <c r="D54" s="36"/>
      <c r="E54" s="36"/>
      <c r="F54" s="36">
        <v>6.5</v>
      </c>
      <c r="G54" s="36">
        <v>7.7</v>
      </c>
    </row>
    <row r="55" spans="1:7" ht="15">
      <c r="A55" s="35">
        <v>51</v>
      </c>
      <c r="B55" s="35" t="s">
        <v>54</v>
      </c>
      <c r="C55" s="36"/>
      <c r="D55" s="36"/>
      <c r="E55" s="36"/>
      <c r="F55" s="36">
        <v>4.4</v>
      </c>
      <c r="G55" s="36">
        <v>5.7</v>
      </c>
    </row>
    <row r="56" spans="1:7" ht="15">
      <c r="A56" s="35">
        <v>52</v>
      </c>
      <c r="B56" s="35" t="s">
        <v>55</v>
      </c>
      <c r="C56" s="36"/>
      <c r="D56" s="36"/>
      <c r="E56" s="36"/>
      <c r="F56" s="36">
        <v>4.5</v>
      </c>
      <c r="G56" s="36">
        <v>5.4</v>
      </c>
    </row>
    <row r="57" spans="1:7" ht="15">
      <c r="A57" s="35">
        <v>53</v>
      </c>
      <c r="B57" s="35" t="s">
        <v>56</v>
      </c>
      <c r="C57" s="36"/>
      <c r="D57" s="36"/>
      <c r="E57" s="36"/>
      <c r="F57" s="36">
        <v>6.9</v>
      </c>
      <c r="G57" s="36">
        <v>6.1</v>
      </c>
    </row>
    <row r="58" spans="1:7" ht="15">
      <c r="A58" s="35">
        <v>54</v>
      </c>
      <c r="B58" s="35" t="s">
        <v>57</v>
      </c>
      <c r="C58" s="36"/>
      <c r="D58" s="36"/>
      <c r="E58" s="36"/>
      <c r="F58" s="36">
        <v>5.3</v>
      </c>
      <c r="G58" s="36">
        <v>5.4</v>
      </c>
    </row>
    <row r="59" spans="1:7" ht="15">
      <c r="A59" s="35">
        <v>55</v>
      </c>
      <c r="B59" s="35" t="s">
        <v>58</v>
      </c>
      <c r="C59" s="36"/>
      <c r="D59" s="36"/>
      <c r="E59" s="36"/>
      <c r="F59" s="36">
        <v>-2.6</v>
      </c>
      <c r="G59" s="36">
        <v>-2.4</v>
      </c>
    </row>
    <row r="60" spans="1:7" ht="15">
      <c r="A60" s="35">
        <v>56</v>
      </c>
      <c r="B60" s="35" t="s">
        <v>59</v>
      </c>
      <c r="C60" s="36"/>
      <c r="D60" s="36"/>
      <c r="E60" s="36"/>
      <c r="F60" s="36">
        <v>7.3</v>
      </c>
      <c r="G60" s="36">
        <v>9.8</v>
      </c>
    </row>
    <row r="61" spans="1:7" ht="15">
      <c r="A61" s="35">
        <v>57</v>
      </c>
      <c r="B61" s="35" t="s">
        <v>60</v>
      </c>
      <c r="C61" s="36"/>
      <c r="D61" s="36"/>
      <c r="E61" s="36"/>
      <c r="F61" s="36">
        <v>8.1</v>
      </c>
      <c r="G61" s="36">
        <v>8.5</v>
      </c>
    </row>
    <row r="62" spans="1:7" ht="15">
      <c r="A62" s="35">
        <v>58</v>
      </c>
      <c r="B62" s="35" t="s">
        <v>61</v>
      </c>
      <c r="C62" s="36"/>
      <c r="D62" s="36"/>
      <c r="E62" s="36"/>
      <c r="F62" s="36">
        <v>1.8</v>
      </c>
      <c r="G62" s="36">
        <v>2.4</v>
      </c>
    </row>
    <row r="63" spans="1:7" ht="15">
      <c r="A63" s="35">
        <v>59</v>
      </c>
      <c r="B63" s="35" t="s">
        <v>62</v>
      </c>
      <c r="C63" s="36"/>
      <c r="D63" s="36"/>
      <c r="E63" s="36"/>
      <c r="F63" s="36">
        <v>10.9</v>
      </c>
      <c r="G63" s="36">
        <v>10.7</v>
      </c>
    </row>
    <row r="64" spans="1:7" ht="15">
      <c r="A64" s="35">
        <v>60</v>
      </c>
      <c r="B64" s="35" t="s">
        <v>63</v>
      </c>
      <c r="C64" s="36"/>
      <c r="D64" s="36"/>
      <c r="E64" s="36"/>
      <c r="F64" s="36">
        <v>5.9</v>
      </c>
      <c r="G64" s="36">
        <v>6.4</v>
      </c>
    </row>
    <row r="65" spans="2:7" ht="15">
      <c r="B65" s="35" t="s">
        <v>154</v>
      </c>
      <c r="C65" s="181"/>
      <c r="D65" s="182"/>
      <c r="E65" s="182"/>
      <c r="F65" s="182">
        <f>ROUND(SUM(F6:F18)/13,1)</f>
        <v>7.6</v>
      </c>
      <c r="G65" s="183">
        <f>ROUND(SUM(G6:G18)/13,1)</f>
        <v>8.2</v>
      </c>
    </row>
    <row r="66" spans="2:7" ht="15">
      <c r="B66" s="35" t="s">
        <v>155</v>
      </c>
      <c r="C66" s="184"/>
      <c r="D66" s="185"/>
      <c r="E66" s="185"/>
      <c r="F66" s="185">
        <f>ROUND(SUM(F19:F64)/46,1)</f>
        <v>6.6</v>
      </c>
      <c r="G66" s="186">
        <f>ROUND(SUM(G19:G64)/46,1)</f>
        <v>6.6</v>
      </c>
    </row>
    <row r="67" spans="2:7" ht="15">
      <c r="B67" s="35" t="s">
        <v>156</v>
      </c>
      <c r="C67" s="187"/>
      <c r="D67" s="188"/>
      <c r="E67" s="188"/>
      <c r="F67" s="188">
        <f>ROUND(SUM(F6:F64)/59,1)</f>
        <v>6.8</v>
      </c>
      <c r="G67" s="189">
        <f>ROUND(SUM(G6:G64)/59,1)</f>
        <v>6.9</v>
      </c>
    </row>
    <row r="68" spans="3:7" ht="15">
      <c r="C68" s="190"/>
      <c r="D68" s="191"/>
      <c r="E68" s="191"/>
      <c r="F68" s="241">
        <v>7.6</v>
      </c>
      <c r="G68" s="192">
        <v>8.2</v>
      </c>
    </row>
    <row r="69" spans="3:7" ht="15">
      <c r="C69" s="193"/>
      <c r="D69" s="194"/>
      <c r="E69" s="194"/>
      <c r="F69" s="242">
        <v>6.6</v>
      </c>
      <c r="G69" s="239">
        <v>6.6</v>
      </c>
    </row>
    <row r="70" spans="3:7" ht="15">
      <c r="C70" s="195"/>
      <c r="D70" s="196"/>
      <c r="E70" s="196"/>
      <c r="F70" s="243">
        <v>6.8</v>
      </c>
      <c r="G70" s="240">
        <v>6.9</v>
      </c>
    </row>
    <row r="71" ht="15"/>
  </sheetData>
  <sheetProtection/>
  <printOptions/>
  <pageMargins left="0.787" right="0.787" top="0.984" bottom="0.984" header="0.512" footer="0.51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H67"/>
  <sheetViews>
    <sheetView zoomScale="145" zoomScaleNormal="145" zoomScalePageLayoutView="0" workbookViewId="0" topLeftCell="A1">
      <selection activeCell="H8" sqref="H8"/>
    </sheetView>
  </sheetViews>
  <sheetFormatPr defaultColWidth="8.796875" defaultRowHeight="15"/>
  <cols>
    <col min="1" max="1" width="7.09765625" style="118" customWidth="1"/>
    <col min="2" max="2" width="15.19921875" style="118" customWidth="1"/>
    <col min="3" max="3" width="14.59765625" style="312" customWidth="1"/>
  </cols>
  <sheetData>
    <row r="1" spans="1:3" ht="15.75">
      <c r="A1" s="121" t="s">
        <v>266</v>
      </c>
      <c r="C1" s="312" t="s">
        <v>268</v>
      </c>
    </row>
    <row r="2" ht="15.75">
      <c r="A2" s="121"/>
    </row>
    <row r="3" ht="15.75">
      <c r="A3" s="121"/>
    </row>
    <row r="4" ht="15"/>
    <row r="5" spans="1:3" ht="15">
      <c r="A5" s="119"/>
      <c r="B5" s="119" t="s">
        <v>269</v>
      </c>
      <c r="C5" s="313" t="s">
        <v>266</v>
      </c>
    </row>
    <row r="6" spans="1:8" ht="15">
      <c r="A6" s="119">
        <v>1</v>
      </c>
      <c r="B6" s="120" t="s">
        <v>0</v>
      </c>
      <c r="C6" s="224">
        <v>15.3</v>
      </c>
      <c r="E6" s="288"/>
      <c r="H6" s="289"/>
    </row>
    <row r="7" spans="1:8" ht="15">
      <c r="A7" s="119">
        <v>2</v>
      </c>
      <c r="B7" s="120" t="s">
        <v>1</v>
      </c>
      <c r="C7" s="224">
        <v>30.3</v>
      </c>
      <c r="E7" s="288"/>
      <c r="H7" s="289"/>
    </row>
    <row r="8" spans="1:8" ht="15">
      <c r="A8" s="119">
        <v>3</v>
      </c>
      <c r="B8" s="120" t="s">
        <v>2</v>
      </c>
      <c r="C8" s="224" t="s">
        <v>261</v>
      </c>
      <c r="E8" s="288"/>
      <c r="H8" s="289"/>
    </row>
    <row r="9" spans="1:8" ht="15">
      <c r="A9" s="119">
        <v>4</v>
      </c>
      <c r="B9" s="120" t="s">
        <v>3</v>
      </c>
      <c r="C9" s="224">
        <v>32.1</v>
      </c>
      <c r="E9" s="288"/>
      <c r="H9" s="289"/>
    </row>
    <row r="10" spans="1:8" ht="15">
      <c r="A10" s="119">
        <v>5</v>
      </c>
      <c r="B10" s="120" t="s">
        <v>4</v>
      </c>
      <c r="C10" s="224">
        <v>58.8</v>
      </c>
      <c r="E10" s="288"/>
      <c r="H10" s="289"/>
    </row>
    <row r="11" spans="1:8" ht="15">
      <c r="A11" s="119">
        <v>6</v>
      </c>
      <c r="B11" s="120" t="s">
        <v>5</v>
      </c>
      <c r="C11" s="224">
        <v>12.8</v>
      </c>
      <c r="E11" s="288"/>
      <c r="H11" s="289"/>
    </row>
    <row r="12" spans="1:8" ht="15">
      <c r="A12" s="119">
        <v>7</v>
      </c>
      <c r="B12" s="120" t="s">
        <v>6</v>
      </c>
      <c r="C12" s="224">
        <v>45.5</v>
      </c>
      <c r="E12" s="288"/>
      <c r="H12" s="289"/>
    </row>
    <row r="13" spans="1:8" ht="15">
      <c r="A13" s="119">
        <v>8</v>
      </c>
      <c r="B13" s="120" t="s">
        <v>7</v>
      </c>
      <c r="C13" s="224">
        <v>68.5</v>
      </c>
      <c r="E13" s="288"/>
      <c r="H13" s="289"/>
    </row>
    <row r="14" spans="1:8" ht="15">
      <c r="A14" s="119">
        <v>9</v>
      </c>
      <c r="B14" s="120" t="s">
        <v>8</v>
      </c>
      <c r="C14" s="224">
        <v>64.1</v>
      </c>
      <c r="E14" s="288"/>
      <c r="H14" s="289"/>
    </row>
    <row r="15" spans="1:8" ht="15">
      <c r="A15" s="119">
        <v>10</v>
      </c>
      <c r="B15" s="120" t="s">
        <v>147</v>
      </c>
      <c r="C15" s="224">
        <v>29.1</v>
      </c>
      <c r="E15" s="288"/>
      <c r="H15" s="289"/>
    </row>
    <row r="16" spans="1:8" ht="15">
      <c r="A16" s="119">
        <v>11</v>
      </c>
      <c r="B16" s="120" t="s">
        <v>226</v>
      </c>
      <c r="C16" s="224" t="s">
        <v>261</v>
      </c>
      <c r="E16" s="288"/>
      <c r="H16" s="289"/>
    </row>
    <row r="17" spans="1:8" ht="15">
      <c r="A17" s="119">
        <v>12</v>
      </c>
      <c r="B17" s="120" t="s">
        <v>227</v>
      </c>
      <c r="C17" s="224">
        <v>32.9</v>
      </c>
      <c r="E17" s="288"/>
      <c r="H17" s="289"/>
    </row>
    <row r="18" spans="1:8" ht="15">
      <c r="A18" s="119">
        <v>13</v>
      </c>
      <c r="B18" s="120" t="s">
        <v>259</v>
      </c>
      <c r="C18" s="224">
        <v>93.3</v>
      </c>
      <c r="E18" s="288"/>
      <c r="H18" s="289"/>
    </row>
    <row r="19" spans="1:8" ht="15">
      <c r="A19" s="119">
        <v>14</v>
      </c>
      <c r="B19" s="120" t="s">
        <v>10</v>
      </c>
      <c r="C19" s="224">
        <v>10.1</v>
      </c>
      <c r="E19" s="288"/>
      <c r="H19" s="289"/>
    </row>
    <row r="20" spans="1:8" ht="15">
      <c r="A20" s="119">
        <v>15</v>
      </c>
      <c r="B20" s="120" t="s">
        <v>12</v>
      </c>
      <c r="C20" s="224">
        <v>70.7</v>
      </c>
      <c r="E20" s="288"/>
      <c r="H20" s="289"/>
    </row>
    <row r="21" spans="1:8" ht="15">
      <c r="A21" s="119">
        <v>16</v>
      </c>
      <c r="B21" s="120" t="s">
        <v>17</v>
      </c>
      <c r="C21" s="224">
        <v>76.3</v>
      </c>
      <c r="E21" s="288"/>
      <c r="H21" s="289"/>
    </row>
    <row r="22" spans="1:8" ht="15">
      <c r="A22" s="119">
        <v>18</v>
      </c>
      <c r="B22" s="120" t="s">
        <v>19</v>
      </c>
      <c r="C22" s="224">
        <v>11.8</v>
      </c>
      <c r="E22" s="288"/>
      <c r="H22" s="289"/>
    </row>
    <row r="23" spans="1:8" ht="15">
      <c r="A23" s="119">
        <v>19</v>
      </c>
      <c r="B23" s="120" t="s">
        <v>20</v>
      </c>
      <c r="C23" s="224">
        <v>27.3</v>
      </c>
      <c r="E23" s="288"/>
      <c r="H23" s="289"/>
    </row>
    <row r="24" spans="1:8" ht="15">
      <c r="A24" s="119">
        <v>20</v>
      </c>
      <c r="B24" s="120" t="s">
        <v>21</v>
      </c>
      <c r="C24" s="224">
        <v>20.5</v>
      </c>
      <c r="E24" s="288"/>
      <c r="H24" s="289"/>
    </row>
    <row r="25" spans="1:8" ht="15">
      <c r="A25" s="119">
        <v>21</v>
      </c>
      <c r="B25" s="120" t="s">
        <v>23</v>
      </c>
      <c r="C25" s="224" t="s">
        <v>261</v>
      </c>
      <c r="E25" s="288"/>
      <c r="H25" s="289"/>
    </row>
    <row r="26" spans="1:8" ht="15">
      <c r="A26" s="119">
        <v>22</v>
      </c>
      <c r="B26" s="120" t="s">
        <v>25</v>
      </c>
      <c r="C26" s="224" t="s">
        <v>261</v>
      </c>
      <c r="E26" s="288"/>
      <c r="H26" s="289"/>
    </row>
    <row r="27" spans="1:8" ht="15">
      <c r="A27" s="119">
        <v>23</v>
      </c>
      <c r="B27" s="120" t="s">
        <v>28</v>
      </c>
      <c r="C27" s="224" t="s">
        <v>261</v>
      </c>
      <c r="E27" s="288"/>
      <c r="H27" s="289"/>
    </row>
    <row r="28" spans="1:8" ht="15">
      <c r="A28" s="119">
        <v>24</v>
      </c>
      <c r="B28" s="120" t="s">
        <v>228</v>
      </c>
      <c r="C28" s="224">
        <v>19.8</v>
      </c>
      <c r="E28" s="288"/>
      <c r="H28" s="289"/>
    </row>
    <row r="29" spans="1:8" ht="15">
      <c r="A29" s="119">
        <v>25</v>
      </c>
      <c r="B29" s="120" t="s">
        <v>29</v>
      </c>
      <c r="C29" s="224">
        <v>38.2</v>
      </c>
      <c r="E29" s="288"/>
      <c r="H29" s="289"/>
    </row>
    <row r="30" spans="1:8" ht="15">
      <c r="A30" s="119">
        <v>26</v>
      </c>
      <c r="B30" s="120" t="s">
        <v>30</v>
      </c>
      <c r="C30" s="224">
        <v>89.1</v>
      </c>
      <c r="E30" s="288"/>
      <c r="H30" s="289"/>
    </row>
    <row r="31" spans="1:8" ht="15">
      <c r="A31" s="119">
        <v>27</v>
      </c>
      <c r="B31" s="120" t="s">
        <v>31</v>
      </c>
      <c r="C31" s="224">
        <v>75.6</v>
      </c>
      <c r="E31" s="288"/>
      <c r="H31" s="289"/>
    </row>
    <row r="32" spans="1:8" ht="15">
      <c r="A32" s="119">
        <v>28</v>
      </c>
      <c r="B32" s="120" t="s">
        <v>32</v>
      </c>
      <c r="C32" s="224">
        <v>64.3</v>
      </c>
      <c r="E32" s="288"/>
      <c r="H32" s="289"/>
    </row>
    <row r="33" spans="1:8" ht="15">
      <c r="A33" s="119">
        <v>29</v>
      </c>
      <c r="B33" s="120" t="s">
        <v>33</v>
      </c>
      <c r="C33" s="224">
        <v>107.5</v>
      </c>
      <c r="E33" s="288"/>
      <c r="H33" s="289"/>
    </row>
    <row r="34" spans="1:8" ht="15">
      <c r="A34" s="119">
        <v>30</v>
      </c>
      <c r="B34" s="120" t="s">
        <v>34</v>
      </c>
      <c r="C34" s="224">
        <v>6.4</v>
      </c>
      <c r="E34" s="288"/>
      <c r="H34" s="289"/>
    </row>
    <row r="35" spans="1:8" ht="15">
      <c r="A35" s="119">
        <v>31</v>
      </c>
      <c r="B35" s="120" t="s">
        <v>35</v>
      </c>
      <c r="C35" s="224" t="s">
        <v>261</v>
      </c>
      <c r="E35" s="288"/>
      <c r="H35" s="289"/>
    </row>
    <row r="36" spans="1:8" ht="15">
      <c r="A36" s="119">
        <v>32</v>
      </c>
      <c r="B36" s="120" t="s">
        <v>36</v>
      </c>
      <c r="C36" s="224" t="s">
        <v>261</v>
      </c>
      <c r="E36" s="288"/>
      <c r="H36" s="289"/>
    </row>
    <row r="37" spans="1:8" ht="15">
      <c r="A37" s="119">
        <v>33</v>
      </c>
      <c r="B37" s="120" t="s">
        <v>37</v>
      </c>
      <c r="C37" s="224" t="s">
        <v>261</v>
      </c>
      <c r="E37" s="288"/>
      <c r="H37" s="289"/>
    </row>
    <row r="38" spans="1:8" ht="15">
      <c r="A38" s="119">
        <v>34</v>
      </c>
      <c r="B38" s="120" t="s">
        <v>38</v>
      </c>
      <c r="C38" s="224" t="s">
        <v>261</v>
      </c>
      <c r="E38" s="288"/>
      <c r="H38" s="289"/>
    </row>
    <row r="39" spans="1:8" ht="15">
      <c r="A39" s="119">
        <v>35</v>
      </c>
      <c r="B39" s="120" t="s">
        <v>229</v>
      </c>
      <c r="C39" s="224" t="s">
        <v>261</v>
      </c>
      <c r="E39" s="288"/>
      <c r="H39" s="289"/>
    </row>
    <row r="40" spans="1:8" ht="15">
      <c r="A40" s="119">
        <v>36</v>
      </c>
      <c r="B40" s="120" t="s">
        <v>39</v>
      </c>
      <c r="C40" s="224" t="s">
        <v>261</v>
      </c>
      <c r="E40" s="288"/>
      <c r="H40" s="289"/>
    </row>
    <row r="41" spans="1:8" ht="15">
      <c r="A41" s="119">
        <v>37</v>
      </c>
      <c r="B41" s="120" t="s">
        <v>40</v>
      </c>
      <c r="C41" s="224">
        <v>15.1</v>
      </c>
      <c r="E41" s="288"/>
      <c r="H41" s="289"/>
    </row>
    <row r="42" spans="1:8" ht="15">
      <c r="A42" s="119">
        <v>38</v>
      </c>
      <c r="B42" s="120" t="s">
        <v>41</v>
      </c>
      <c r="C42" s="224" t="s">
        <v>261</v>
      </c>
      <c r="E42" s="288"/>
      <c r="H42" s="289"/>
    </row>
    <row r="43" spans="1:8" ht="15">
      <c r="A43" s="119">
        <v>39</v>
      </c>
      <c r="B43" s="120" t="s">
        <v>42</v>
      </c>
      <c r="C43" s="224">
        <v>112.9</v>
      </c>
      <c r="E43" s="288"/>
      <c r="H43" s="289"/>
    </row>
    <row r="44" spans="1:8" ht="15">
      <c r="A44" s="119">
        <v>40</v>
      </c>
      <c r="B44" s="120" t="s">
        <v>43</v>
      </c>
      <c r="C44" s="224">
        <v>48.4</v>
      </c>
      <c r="E44" s="288"/>
      <c r="H44" s="289"/>
    </row>
    <row r="45" spans="1:8" ht="15">
      <c r="A45" s="119">
        <v>41</v>
      </c>
      <c r="B45" s="120" t="s">
        <v>44</v>
      </c>
      <c r="C45" s="224" t="s">
        <v>261</v>
      </c>
      <c r="E45" s="288"/>
      <c r="H45" s="289"/>
    </row>
    <row r="46" spans="1:8" ht="15">
      <c r="A46" s="119">
        <v>42</v>
      </c>
      <c r="B46" s="120" t="s">
        <v>45</v>
      </c>
      <c r="C46" s="224">
        <v>10.1</v>
      </c>
      <c r="E46" s="288"/>
      <c r="H46" s="289"/>
    </row>
    <row r="47" spans="1:8" ht="15">
      <c r="A47" s="119">
        <v>43</v>
      </c>
      <c r="B47" s="120" t="s">
        <v>46</v>
      </c>
      <c r="C47" s="224" t="s">
        <v>261</v>
      </c>
      <c r="E47" s="288"/>
      <c r="H47" s="289"/>
    </row>
    <row r="48" spans="1:8" ht="15">
      <c r="A48" s="119">
        <v>44</v>
      </c>
      <c r="B48" s="120" t="s">
        <v>47</v>
      </c>
      <c r="C48" s="224">
        <v>16.3</v>
      </c>
      <c r="E48" s="288"/>
      <c r="H48" s="289"/>
    </row>
    <row r="49" spans="1:8" ht="15">
      <c r="A49" s="119">
        <v>45</v>
      </c>
      <c r="B49" s="120" t="s">
        <v>48</v>
      </c>
      <c r="C49" s="224">
        <v>45.8</v>
      </c>
      <c r="E49" s="288"/>
      <c r="H49" s="289"/>
    </row>
    <row r="50" spans="1:8" ht="15">
      <c r="A50" s="119">
        <v>46</v>
      </c>
      <c r="B50" s="120" t="s">
        <v>49</v>
      </c>
      <c r="C50" s="224">
        <v>93.4</v>
      </c>
      <c r="E50" s="288"/>
      <c r="H50" s="289"/>
    </row>
    <row r="51" spans="1:8" ht="15">
      <c r="A51" s="119">
        <v>47</v>
      </c>
      <c r="B51" s="120" t="s">
        <v>50</v>
      </c>
      <c r="C51" s="224">
        <v>22.4</v>
      </c>
      <c r="E51" s="288"/>
      <c r="H51" s="289"/>
    </row>
    <row r="52" spans="1:8" ht="15">
      <c r="A52" s="119">
        <v>48</v>
      </c>
      <c r="B52" s="120" t="s">
        <v>51</v>
      </c>
      <c r="C52" s="224" t="s">
        <v>261</v>
      </c>
      <c r="E52" s="288"/>
      <c r="H52" s="289"/>
    </row>
    <row r="53" spans="1:8" ht="15">
      <c r="A53" s="119">
        <v>49</v>
      </c>
      <c r="B53" s="120" t="s">
        <v>52</v>
      </c>
      <c r="C53" s="224">
        <v>20.7</v>
      </c>
      <c r="E53" s="288"/>
      <c r="H53" s="289"/>
    </row>
    <row r="54" spans="1:8" ht="15">
      <c r="A54" s="119">
        <v>50</v>
      </c>
      <c r="B54" s="120" t="s">
        <v>53</v>
      </c>
      <c r="C54" s="224" t="s">
        <v>261</v>
      </c>
      <c r="E54" s="288"/>
      <c r="H54" s="289"/>
    </row>
    <row r="55" spans="1:8" ht="15">
      <c r="A55" s="119">
        <v>51</v>
      </c>
      <c r="B55" s="120" t="s">
        <v>54</v>
      </c>
      <c r="C55" s="224" t="s">
        <v>261</v>
      </c>
      <c r="E55" s="288"/>
      <c r="H55" s="289"/>
    </row>
    <row r="56" spans="1:8" ht="15">
      <c r="A56" s="119">
        <v>52</v>
      </c>
      <c r="B56" s="120" t="s">
        <v>55</v>
      </c>
      <c r="C56" s="224" t="s">
        <v>261</v>
      </c>
      <c r="E56" s="288"/>
      <c r="H56" s="289"/>
    </row>
    <row r="57" spans="1:8" ht="15">
      <c r="A57" s="119">
        <v>53</v>
      </c>
      <c r="B57" s="120" t="s">
        <v>56</v>
      </c>
      <c r="C57" s="224" t="s">
        <v>261</v>
      </c>
      <c r="E57" s="288"/>
      <c r="H57" s="289"/>
    </row>
    <row r="58" spans="1:8" ht="15">
      <c r="A58" s="119">
        <v>54</v>
      </c>
      <c r="B58" s="120" t="s">
        <v>57</v>
      </c>
      <c r="C58" s="224" t="s">
        <v>261</v>
      </c>
      <c r="E58" s="288"/>
      <c r="H58" s="289"/>
    </row>
    <row r="59" spans="1:8" ht="15">
      <c r="A59" s="119">
        <v>55</v>
      </c>
      <c r="B59" s="120" t="s">
        <v>58</v>
      </c>
      <c r="C59" s="224" t="s">
        <v>261</v>
      </c>
      <c r="E59" s="288"/>
      <c r="H59" s="289"/>
    </row>
    <row r="60" spans="1:8" ht="15">
      <c r="A60" s="119">
        <v>56</v>
      </c>
      <c r="B60" s="120" t="s">
        <v>59</v>
      </c>
      <c r="C60" s="224" t="s">
        <v>261</v>
      </c>
      <c r="E60" s="288"/>
      <c r="H60" s="289"/>
    </row>
    <row r="61" spans="1:8" ht="15">
      <c r="A61" s="119">
        <v>57</v>
      </c>
      <c r="B61" s="120" t="s">
        <v>60</v>
      </c>
      <c r="C61" s="224" t="s">
        <v>261</v>
      </c>
      <c r="E61" s="288"/>
      <c r="H61" s="289"/>
    </row>
    <row r="62" spans="1:8" ht="15">
      <c r="A62" s="119">
        <v>58</v>
      </c>
      <c r="B62" s="120" t="s">
        <v>61</v>
      </c>
      <c r="C62" s="224" t="s">
        <v>261</v>
      </c>
      <c r="E62" s="288"/>
      <c r="H62" s="289"/>
    </row>
    <row r="63" spans="1:8" ht="15">
      <c r="A63" s="119">
        <v>59</v>
      </c>
      <c r="B63" s="120" t="s">
        <v>62</v>
      </c>
      <c r="C63" s="224" t="s">
        <v>261</v>
      </c>
      <c r="E63" s="288"/>
      <c r="H63" s="289"/>
    </row>
    <row r="64" spans="1:8" ht="15">
      <c r="A64" s="119">
        <v>60</v>
      </c>
      <c r="B64" s="120" t="s">
        <v>63</v>
      </c>
      <c r="C64" s="224" t="s">
        <v>261</v>
      </c>
      <c r="E64" s="288"/>
      <c r="H64" s="289"/>
    </row>
    <row r="65" spans="1:4" ht="15">
      <c r="A65" s="523" t="s">
        <v>154</v>
      </c>
      <c r="B65" s="524"/>
      <c r="C65" s="314">
        <f>ROUND(SUM(C6:C18)/13,1)</f>
        <v>37.1</v>
      </c>
      <c r="D65" s="197">
        <v>37.1</v>
      </c>
    </row>
    <row r="66" spans="1:4" ht="15">
      <c r="A66" s="523" t="s">
        <v>155</v>
      </c>
      <c r="B66" s="524"/>
      <c r="C66" s="314">
        <f>ROUND(SUM(C19:C64)/46,1)</f>
        <v>21.8</v>
      </c>
      <c r="D66" s="198">
        <v>21.8</v>
      </c>
    </row>
    <row r="67" spans="1:4" ht="15">
      <c r="A67" s="523" t="s">
        <v>267</v>
      </c>
      <c r="B67" s="524"/>
      <c r="C67" s="314">
        <f>ROUND(SUM(C6:C64)/59,1)</f>
        <v>25.2</v>
      </c>
      <c r="D67" s="440" t="s">
        <v>466</v>
      </c>
    </row>
    <row r="68" ht="15"/>
    <row r="69" ht="15"/>
  </sheetData>
  <sheetProtection/>
  <mergeCells count="3">
    <mergeCell ref="A65:B65"/>
    <mergeCell ref="A66:B66"/>
    <mergeCell ref="A67:B67"/>
  </mergeCells>
  <printOptions/>
  <pageMargins left="0.787" right="0.787" top="0.984" bottom="0.984" header="0.512" footer="0.512"/>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34"/>
    <pageSetUpPr fitToPage="1"/>
  </sheetPr>
  <dimension ref="A1:C60"/>
  <sheetViews>
    <sheetView zoomScale="145" zoomScaleNormal="145" zoomScalePageLayoutView="0" workbookViewId="0" topLeftCell="A38">
      <selection activeCell="H8" sqref="H8"/>
    </sheetView>
  </sheetViews>
  <sheetFormatPr defaultColWidth="8.796875" defaultRowHeight="15"/>
  <cols>
    <col min="1" max="1" width="3.19921875" style="52" bestFit="1" customWidth="1"/>
    <col min="2" max="2" width="10.19921875" style="52" bestFit="1" customWidth="1"/>
    <col min="3" max="3" width="7.69921875" style="52" customWidth="1"/>
    <col min="4" max="16384" width="9" style="52" customWidth="1"/>
  </cols>
  <sheetData>
    <row r="1" ht="12.75">
      <c r="C1" s="110" t="s">
        <v>160</v>
      </c>
    </row>
    <row r="2" spans="1:3" ht="12.75">
      <c r="A2" s="52">
        <v>1</v>
      </c>
      <c r="B2" s="92" t="s">
        <v>0</v>
      </c>
      <c r="C2" s="244" t="s">
        <v>467</v>
      </c>
    </row>
    <row r="3" spans="1:3" ht="12.75">
      <c r="A3" s="52">
        <v>2</v>
      </c>
      <c r="B3" s="92" t="s">
        <v>1</v>
      </c>
      <c r="C3" s="244" t="s">
        <v>468</v>
      </c>
    </row>
    <row r="4" spans="1:3" ht="12.75">
      <c r="A4" s="52">
        <v>3</v>
      </c>
      <c r="B4" s="92" t="s">
        <v>2</v>
      </c>
      <c r="C4" s="244" t="s">
        <v>330</v>
      </c>
    </row>
    <row r="5" spans="1:3" ht="12.75">
      <c r="A5" s="52">
        <v>4</v>
      </c>
      <c r="B5" s="92" t="s">
        <v>3</v>
      </c>
      <c r="C5" s="244" t="s">
        <v>330</v>
      </c>
    </row>
    <row r="6" spans="1:3" ht="12.75">
      <c r="A6" s="52">
        <v>5</v>
      </c>
      <c r="B6" s="92" t="s">
        <v>4</v>
      </c>
      <c r="C6" s="244" t="s">
        <v>324</v>
      </c>
    </row>
    <row r="7" spans="1:3" ht="12.75">
      <c r="A7" s="52">
        <v>6</v>
      </c>
      <c r="B7" s="92" t="s">
        <v>5</v>
      </c>
      <c r="C7" s="244" t="s">
        <v>334</v>
      </c>
    </row>
    <row r="8" spans="1:3" ht="12.75">
      <c r="A8" s="52">
        <v>7</v>
      </c>
      <c r="B8" s="92" t="s">
        <v>6</v>
      </c>
      <c r="C8" s="244" t="s">
        <v>324</v>
      </c>
    </row>
    <row r="9" spans="1:3" ht="12.75">
      <c r="A9" s="52">
        <v>8</v>
      </c>
      <c r="B9" s="92" t="s">
        <v>7</v>
      </c>
      <c r="C9" s="244" t="s">
        <v>336</v>
      </c>
    </row>
    <row r="10" spans="1:3" ht="12.75">
      <c r="A10" s="52">
        <v>9</v>
      </c>
      <c r="B10" s="92" t="s">
        <v>8</v>
      </c>
      <c r="C10" s="244" t="s">
        <v>324</v>
      </c>
    </row>
    <row r="11" spans="1:3" ht="12.75">
      <c r="A11" s="52">
        <v>10</v>
      </c>
      <c r="B11" s="92" t="s">
        <v>147</v>
      </c>
      <c r="C11" s="244" t="s">
        <v>326</v>
      </c>
    </row>
    <row r="12" spans="1:3" ht="12.75">
      <c r="A12" s="52">
        <v>11</v>
      </c>
      <c r="B12" s="92" t="s">
        <v>226</v>
      </c>
      <c r="C12" s="244" t="s">
        <v>327</v>
      </c>
    </row>
    <row r="13" spans="1:3" ht="12.75">
      <c r="A13" s="52">
        <v>12</v>
      </c>
      <c r="B13" s="92" t="s">
        <v>227</v>
      </c>
      <c r="C13" s="244" t="s">
        <v>324</v>
      </c>
    </row>
    <row r="14" spans="1:3" ht="12.75">
      <c r="A14" s="52">
        <v>13</v>
      </c>
      <c r="B14" s="92" t="s">
        <v>259</v>
      </c>
      <c r="C14" s="244" t="s">
        <v>340</v>
      </c>
    </row>
    <row r="15" spans="1:3" ht="12">
      <c r="A15" s="52">
        <v>14</v>
      </c>
      <c r="B15" s="92" t="s">
        <v>10</v>
      </c>
      <c r="C15" s="244" t="s">
        <v>323</v>
      </c>
    </row>
    <row r="16" spans="1:3" ht="12">
      <c r="A16" s="52">
        <v>15</v>
      </c>
      <c r="B16" s="92" t="s">
        <v>12</v>
      </c>
      <c r="C16" s="244" t="s">
        <v>327</v>
      </c>
    </row>
    <row r="17" spans="1:3" ht="12">
      <c r="A17" s="52">
        <v>16</v>
      </c>
      <c r="B17" s="92" t="s">
        <v>17</v>
      </c>
      <c r="C17" s="244" t="s">
        <v>323</v>
      </c>
    </row>
    <row r="18" spans="1:3" ht="12">
      <c r="A18" s="52">
        <v>18</v>
      </c>
      <c r="B18" s="92" t="s">
        <v>19</v>
      </c>
      <c r="C18" s="244" t="s">
        <v>327</v>
      </c>
    </row>
    <row r="19" spans="1:3" ht="12">
      <c r="A19" s="52">
        <v>19</v>
      </c>
      <c r="B19" s="92" t="s">
        <v>20</v>
      </c>
      <c r="C19" s="244" t="s">
        <v>323</v>
      </c>
    </row>
    <row r="20" spans="1:3" ht="12">
      <c r="A20" s="52">
        <v>20</v>
      </c>
      <c r="B20" s="92" t="s">
        <v>21</v>
      </c>
      <c r="C20" s="244" t="s">
        <v>327</v>
      </c>
    </row>
    <row r="21" spans="1:3" ht="12">
      <c r="A21" s="52">
        <v>21</v>
      </c>
      <c r="B21" s="92" t="s">
        <v>23</v>
      </c>
      <c r="C21" s="244" t="s">
        <v>338</v>
      </c>
    </row>
    <row r="22" spans="1:3" ht="12">
      <c r="A22" s="52">
        <v>22</v>
      </c>
      <c r="B22" s="92" t="s">
        <v>25</v>
      </c>
      <c r="C22" s="244" t="s">
        <v>328</v>
      </c>
    </row>
    <row r="23" spans="1:3" ht="12">
      <c r="A23" s="52">
        <v>23</v>
      </c>
      <c r="B23" s="92" t="s">
        <v>28</v>
      </c>
      <c r="C23" s="244" t="s">
        <v>339</v>
      </c>
    </row>
    <row r="24" spans="1:3" ht="12">
      <c r="A24" s="52">
        <v>24</v>
      </c>
      <c r="B24" s="92" t="s">
        <v>228</v>
      </c>
      <c r="C24" s="244" t="s">
        <v>346</v>
      </c>
    </row>
    <row r="25" spans="1:3" ht="12">
      <c r="A25" s="52">
        <v>25</v>
      </c>
      <c r="B25" s="92" t="s">
        <v>29</v>
      </c>
      <c r="C25" s="244" t="s">
        <v>328</v>
      </c>
    </row>
    <row r="26" spans="1:3" ht="12">
      <c r="A26" s="52">
        <v>26</v>
      </c>
      <c r="B26" s="92" t="s">
        <v>30</v>
      </c>
      <c r="C26" s="244" t="s">
        <v>334</v>
      </c>
    </row>
    <row r="27" spans="1:3" ht="12">
      <c r="A27" s="52">
        <v>27</v>
      </c>
      <c r="B27" s="92" t="s">
        <v>31</v>
      </c>
      <c r="C27" s="244" t="s">
        <v>325</v>
      </c>
    </row>
    <row r="28" spans="1:3" ht="12">
      <c r="A28" s="52">
        <v>28</v>
      </c>
      <c r="B28" s="92" t="s">
        <v>32</v>
      </c>
      <c r="C28" s="244" t="s">
        <v>329</v>
      </c>
    </row>
    <row r="29" spans="1:3" ht="12">
      <c r="A29" s="52">
        <v>29</v>
      </c>
      <c r="B29" s="92" t="s">
        <v>33</v>
      </c>
      <c r="C29" s="244" t="s">
        <v>346</v>
      </c>
    </row>
    <row r="30" spans="1:3" ht="12">
      <c r="A30" s="52">
        <v>30</v>
      </c>
      <c r="B30" s="92" t="s">
        <v>34</v>
      </c>
      <c r="C30" s="244" t="s">
        <v>326</v>
      </c>
    </row>
    <row r="31" spans="1:3" ht="12">
      <c r="A31" s="52">
        <v>31</v>
      </c>
      <c r="B31" s="92" t="s">
        <v>35</v>
      </c>
      <c r="C31" s="244" t="s">
        <v>326</v>
      </c>
    </row>
    <row r="32" spans="1:3" ht="12">
      <c r="A32" s="52">
        <v>32</v>
      </c>
      <c r="B32" s="92" t="s">
        <v>36</v>
      </c>
      <c r="C32" s="244" t="s">
        <v>339</v>
      </c>
    </row>
    <row r="33" spans="1:3" ht="12">
      <c r="A33" s="52">
        <v>33</v>
      </c>
      <c r="B33" s="92" t="s">
        <v>37</v>
      </c>
      <c r="C33" s="244" t="s">
        <v>336</v>
      </c>
    </row>
    <row r="34" spans="1:3" ht="12">
      <c r="A34" s="52">
        <v>34</v>
      </c>
      <c r="B34" s="92" t="s">
        <v>38</v>
      </c>
      <c r="C34" s="244" t="s">
        <v>326</v>
      </c>
    </row>
    <row r="35" spans="1:3" ht="12">
      <c r="A35" s="52">
        <v>35</v>
      </c>
      <c r="B35" s="92" t="s">
        <v>229</v>
      </c>
      <c r="C35" s="244" t="s">
        <v>469</v>
      </c>
    </row>
    <row r="36" spans="1:3" ht="12">
      <c r="A36" s="52">
        <v>36</v>
      </c>
      <c r="B36" s="92" t="s">
        <v>39</v>
      </c>
      <c r="C36" s="244" t="s">
        <v>469</v>
      </c>
    </row>
    <row r="37" spans="1:3" ht="12">
      <c r="A37" s="52">
        <v>37</v>
      </c>
      <c r="B37" s="92" t="s">
        <v>40</v>
      </c>
      <c r="C37" s="244" t="s">
        <v>327</v>
      </c>
    </row>
    <row r="38" spans="1:3" ht="12">
      <c r="A38" s="52">
        <v>38</v>
      </c>
      <c r="B38" s="92" t="s">
        <v>41</v>
      </c>
      <c r="C38" s="244" t="s">
        <v>338</v>
      </c>
    </row>
    <row r="39" spans="1:3" ht="12">
      <c r="A39" s="52">
        <v>39</v>
      </c>
      <c r="B39" s="92" t="s">
        <v>42</v>
      </c>
      <c r="C39" s="244" t="s">
        <v>322</v>
      </c>
    </row>
    <row r="40" spans="1:3" ht="12">
      <c r="A40" s="52">
        <v>40</v>
      </c>
      <c r="B40" s="92" t="s">
        <v>43</v>
      </c>
      <c r="C40" s="244" t="s">
        <v>323</v>
      </c>
    </row>
    <row r="41" spans="1:3" ht="12">
      <c r="A41" s="52">
        <v>41</v>
      </c>
      <c r="B41" s="92" t="s">
        <v>44</v>
      </c>
      <c r="C41" s="244" t="s">
        <v>327</v>
      </c>
    </row>
    <row r="42" spans="1:3" ht="12">
      <c r="A42" s="52">
        <v>42</v>
      </c>
      <c r="B42" s="92" t="s">
        <v>45</v>
      </c>
      <c r="C42" s="244" t="s">
        <v>324</v>
      </c>
    </row>
    <row r="43" spans="1:3" ht="12">
      <c r="A43" s="52">
        <v>43</v>
      </c>
      <c r="B43" s="92" t="s">
        <v>46</v>
      </c>
      <c r="C43" s="244" t="s">
        <v>326</v>
      </c>
    </row>
    <row r="44" spans="1:3" ht="12">
      <c r="A44" s="52">
        <v>44</v>
      </c>
      <c r="B44" s="92" t="s">
        <v>47</v>
      </c>
      <c r="C44" s="244" t="s">
        <v>322</v>
      </c>
    </row>
    <row r="45" spans="1:3" ht="12">
      <c r="A45" s="52">
        <v>45</v>
      </c>
      <c r="B45" s="92" t="s">
        <v>48</v>
      </c>
      <c r="C45" s="244" t="s">
        <v>327</v>
      </c>
    </row>
    <row r="46" spans="1:3" ht="12">
      <c r="A46" s="52">
        <v>46</v>
      </c>
      <c r="B46" s="92" t="s">
        <v>49</v>
      </c>
      <c r="C46" s="244" t="s">
        <v>324</v>
      </c>
    </row>
    <row r="47" spans="1:3" ht="12">
      <c r="A47" s="52">
        <v>47</v>
      </c>
      <c r="B47" s="92" t="s">
        <v>50</v>
      </c>
      <c r="C47" s="244" t="s">
        <v>327</v>
      </c>
    </row>
    <row r="48" spans="1:3" ht="12">
      <c r="A48" s="52">
        <v>48</v>
      </c>
      <c r="B48" s="92" t="s">
        <v>51</v>
      </c>
      <c r="C48" s="244" t="s">
        <v>338</v>
      </c>
    </row>
    <row r="49" spans="1:3" ht="12">
      <c r="A49" s="52">
        <v>49</v>
      </c>
      <c r="B49" s="92" t="s">
        <v>52</v>
      </c>
      <c r="C49" s="244" t="s">
        <v>346</v>
      </c>
    </row>
    <row r="50" spans="1:3" ht="12">
      <c r="A50" s="52">
        <v>50</v>
      </c>
      <c r="B50" s="92" t="s">
        <v>53</v>
      </c>
      <c r="C50" s="244" t="s">
        <v>323</v>
      </c>
    </row>
    <row r="51" spans="1:3" ht="12">
      <c r="A51" s="52">
        <v>51</v>
      </c>
      <c r="B51" s="92" t="s">
        <v>54</v>
      </c>
      <c r="C51" s="244" t="s">
        <v>337</v>
      </c>
    </row>
    <row r="52" spans="1:3" ht="12">
      <c r="A52" s="52">
        <v>52</v>
      </c>
      <c r="B52" s="92" t="s">
        <v>55</v>
      </c>
      <c r="C52" s="244" t="s">
        <v>334</v>
      </c>
    </row>
    <row r="53" spans="1:3" ht="12">
      <c r="A53" s="52">
        <v>53</v>
      </c>
      <c r="B53" s="92" t="s">
        <v>56</v>
      </c>
      <c r="C53" s="244" t="s">
        <v>335</v>
      </c>
    </row>
    <row r="54" spans="1:3" ht="12">
      <c r="A54" s="52">
        <v>54</v>
      </c>
      <c r="B54" s="92" t="s">
        <v>57</v>
      </c>
      <c r="C54" s="244" t="s">
        <v>336</v>
      </c>
    </row>
    <row r="55" spans="1:3" ht="12">
      <c r="A55" s="52">
        <v>55</v>
      </c>
      <c r="B55" s="92" t="s">
        <v>58</v>
      </c>
      <c r="C55" s="244" t="s">
        <v>335</v>
      </c>
    </row>
    <row r="56" spans="1:3" ht="12">
      <c r="A56" s="52">
        <v>56</v>
      </c>
      <c r="B56" s="92" t="s">
        <v>59</v>
      </c>
      <c r="C56" s="244" t="s">
        <v>337</v>
      </c>
    </row>
    <row r="57" spans="1:3" ht="12">
      <c r="A57" s="52">
        <v>57</v>
      </c>
      <c r="B57" s="92" t="s">
        <v>60</v>
      </c>
      <c r="C57" s="244" t="s">
        <v>346</v>
      </c>
    </row>
    <row r="58" spans="1:3" ht="12">
      <c r="A58" s="52">
        <v>58</v>
      </c>
      <c r="B58" s="92" t="s">
        <v>61</v>
      </c>
      <c r="C58" s="244" t="s">
        <v>336</v>
      </c>
    </row>
    <row r="59" spans="1:3" ht="12">
      <c r="A59" s="52">
        <v>59</v>
      </c>
      <c r="B59" s="92" t="s">
        <v>62</v>
      </c>
      <c r="C59" s="244" t="s">
        <v>334</v>
      </c>
    </row>
    <row r="60" spans="1:3" ht="12">
      <c r="A60" s="52">
        <v>60</v>
      </c>
      <c r="B60" s="92" t="s">
        <v>63</v>
      </c>
      <c r="C60" s="244" t="s">
        <v>338</v>
      </c>
    </row>
  </sheetData>
  <sheetProtection/>
  <printOptions/>
  <pageMargins left="0.787" right="0.787" top="0.984" bottom="0.984" header="0.512" footer="0.512"/>
  <pageSetup fitToHeight="1" fitToWidth="1"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rgb="FFFFFF00"/>
  </sheetPr>
  <dimension ref="A1:S112"/>
  <sheetViews>
    <sheetView zoomScale="160" zoomScaleNormal="160" zoomScalePageLayoutView="0" workbookViewId="0" topLeftCell="A1">
      <pane xSplit="6" ySplit="8" topLeftCell="Q65" activePane="bottomRight" state="frozen"/>
      <selection pane="topLeft" activeCell="H8" sqref="H8"/>
      <selection pane="topRight" activeCell="H8" sqref="H8"/>
      <selection pane="bottomLeft" activeCell="H8" sqref="H8"/>
      <selection pane="bottomRight" activeCell="H8" sqref="H8"/>
    </sheetView>
  </sheetViews>
  <sheetFormatPr defaultColWidth="8.796875" defaultRowHeight="15"/>
  <cols>
    <col min="1" max="1" width="4" style="59" bestFit="1" customWidth="1"/>
    <col min="2" max="2" width="11" style="59" bestFit="1" customWidth="1"/>
    <col min="3" max="3" width="10.5" style="59" bestFit="1" customWidth="1"/>
    <col min="4" max="4" width="8.3984375" style="59" customWidth="1"/>
    <col min="5" max="5" width="8.19921875" style="60" customWidth="1"/>
    <col min="6" max="6" width="9" style="59" customWidth="1"/>
    <col min="7" max="7" width="8.19921875" style="60" customWidth="1"/>
    <col min="8" max="8" width="8.69921875" style="59" customWidth="1"/>
    <col min="9" max="9" width="8.09765625" style="60" customWidth="1"/>
    <col min="10" max="10" width="6.09765625" style="59" customWidth="1"/>
    <col min="11" max="11" width="7.69921875" style="59" bestFit="1" customWidth="1"/>
    <col min="12" max="14" width="9.69921875" style="61" customWidth="1"/>
    <col min="15" max="15" width="13.59765625" style="221" customWidth="1"/>
    <col min="16" max="16" width="11.19921875" style="221" customWidth="1"/>
    <col min="17" max="17" width="11.3984375" style="59" bestFit="1" customWidth="1"/>
    <col min="18" max="18" width="11.3984375" style="59" customWidth="1"/>
    <col min="19" max="19" width="9.19921875" style="316" bestFit="1" customWidth="1"/>
    <col min="20" max="16384" width="8.69921875" style="59" customWidth="1"/>
  </cols>
  <sheetData>
    <row r="1" spans="12:15" ht="13.5">
      <c r="L1" s="525" t="s">
        <v>457</v>
      </c>
      <c r="M1" s="525"/>
      <c r="N1" s="525"/>
      <c r="O1" s="464"/>
    </row>
    <row r="2" spans="3:19" ht="14.25" customHeight="1">
      <c r="C2" s="109" t="s">
        <v>258</v>
      </c>
      <c r="G2" s="59"/>
      <c r="L2" s="315" t="s">
        <v>458</v>
      </c>
      <c r="M2" s="315" t="s">
        <v>459</v>
      </c>
      <c r="N2" s="315" t="s">
        <v>460</v>
      </c>
      <c r="O2" s="465" t="s">
        <v>333</v>
      </c>
      <c r="P2" s="465" t="s">
        <v>67</v>
      </c>
      <c r="Q2" s="108" t="s">
        <v>162</v>
      </c>
      <c r="R2" s="108" t="s">
        <v>461</v>
      </c>
      <c r="S2" s="317" t="s">
        <v>152</v>
      </c>
    </row>
    <row r="3" spans="3:14" ht="13.5">
      <c r="C3" s="62"/>
      <c r="D3" s="62" t="s">
        <v>149</v>
      </c>
      <c r="E3" s="63">
        <v>1</v>
      </c>
      <c r="F3" s="62" t="s">
        <v>150</v>
      </c>
      <c r="G3" s="63">
        <v>2</v>
      </c>
      <c r="H3" s="62" t="s">
        <v>151</v>
      </c>
      <c r="I3" s="63">
        <v>3</v>
      </c>
      <c r="J3" s="62"/>
      <c r="K3" s="62"/>
      <c r="L3" s="61" t="s">
        <v>255</v>
      </c>
      <c r="M3" s="61" t="s">
        <v>256</v>
      </c>
      <c r="N3" s="61" t="s">
        <v>257</v>
      </c>
    </row>
    <row r="4" spans="1:19" ht="13.5">
      <c r="A4" s="59">
        <v>1</v>
      </c>
      <c r="B4" s="68" t="s">
        <v>0</v>
      </c>
      <c r="C4" s="64">
        <f aca="true" t="shared" si="0" ref="C4:C19">P4</f>
        <v>143102</v>
      </c>
      <c r="D4" s="65">
        <f aca="true" t="shared" si="1" ref="D4:D19">ROUND(L4/C4*100,1)</f>
        <v>3.9</v>
      </c>
      <c r="E4" s="66">
        <f aca="true" t="shared" si="2" ref="E4:E19">ROUND(L4/C4*100,3)</f>
        <v>3.944</v>
      </c>
      <c r="F4" s="65">
        <f aca="true" t="shared" si="3" ref="F4:F19">ROUND(M4/C4*100,1)</f>
        <v>22.6</v>
      </c>
      <c r="G4" s="66">
        <f aca="true" t="shared" si="4" ref="G4:G19">ROUND(M4/C4*100,3)</f>
        <v>22.577</v>
      </c>
      <c r="H4" s="65">
        <f aca="true" t="shared" si="5" ref="H4:H19">ROUND(N4/C4*100,1)</f>
        <v>71.6</v>
      </c>
      <c r="I4" s="66">
        <f aca="true" t="shared" si="6" ref="I4:I19">ROUND(N4/C4*100,3)</f>
        <v>71.615</v>
      </c>
      <c r="J4" s="65">
        <f aca="true" t="shared" si="7" ref="J4:J19">D4+F4+H4</f>
        <v>98.1</v>
      </c>
      <c r="K4" s="67">
        <f aca="true" t="shared" si="8" ref="K4:K19">E4+G4+I4</f>
        <v>98.136</v>
      </c>
      <c r="L4" s="221">
        <v>5644</v>
      </c>
      <c r="M4" s="221">
        <v>32308</v>
      </c>
      <c r="N4" s="221">
        <v>102483</v>
      </c>
      <c r="O4" s="221">
        <v>2667</v>
      </c>
      <c r="P4" s="221">
        <f aca="true" t="shared" si="9" ref="P4:P19">SUM(L4:O4)</f>
        <v>143102</v>
      </c>
      <c r="Q4" s="222">
        <v>297357</v>
      </c>
      <c r="R4" s="222">
        <v>292590</v>
      </c>
      <c r="S4" s="318">
        <v>767.72</v>
      </c>
    </row>
    <row r="5" spans="1:19" ht="13.5">
      <c r="A5" s="59">
        <v>2</v>
      </c>
      <c r="B5" s="68" t="s">
        <v>1</v>
      </c>
      <c r="C5" s="64">
        <f t="shared" si="0"/>
        <v>57925</v>
      </c>
      <c r="D5" s="65">
        <f t="shared" si="1"/>
        <v>5.3</v>
      </c>
      <c r="E5" s="66">
        <f t="shared" si="2"/>
        <v>5.288</v>
      </c>
      <c r="F5" s="65">
        <f t="shared" si="3"/>
        <v>24.4</v>
      </c>
      <c r="G5" s="66">
        <f t="shared" si="4"/>
        <v>24.399</v>
      </c>
      <c r="H5" s="65">
        <f t="shared" si="5"/>
        <v>69.1</v>
      </c>
      <c r="I5" s="66">
        <f t="shared" si="6"/>
        <v>69.124</v>
      </c>
      <c r="J5" s="65">
        <f t="shared" si="7"/>
        <v>98.8</v>
      </c>
      <c r="K5" s="67">
        <f t="shared" si="8"/>
        <v>98.81099999999999</v>
      </c>
      <c r="L5" s="69">
        <v>3063</v>
      </c>
      <c r="M5" s="69">
        <v>14133</v>
      </c>
      <c r="N5" s="69">
        <v>40040</v>
      </c>
      <c r="O5" s="222">
        <v>689</v>
      </c>
      <c r="P5" s="221">
        <f t="shared" si="9"/>
        <v>57925</v>
      </c>
      <c r="Q5" s="69">
        <v>131389</v>
      </c>
      <c r="R5" s="69">
        <v>126220</v>
      </c>
      <c r="S5" s="318">
        <v>382.97</v>
      </c>
    </row>
    <row r="6" spans="1:19" ht="13.5">
      <c r="A6" s="59">
        <v>3</v>
      </c>
      <c r="B6" s="68" t="s">
        <v>2</v>
      </c>
      <c r="C6" s="64">
        <f t="shared" si="0"/>
        <v>161187</v>
      </c>
      <c r="D6" s="65">
        <f t="shared" si="1"/>
        <v>2.8</v>
      </c>
      <c r="E6" s="66">
        <f t="shared" si="2"/>
        <v>2.823</v>
      </c>
      <c r="F6" s="65">
        <f t="shared" si="3"/>
        <v>22.8</v>
      </c>
      <c r="G6" s="66">
        <f t="shared" si="4"/>
        <v>22.79</v>
      </c>
      <c r="H6" s="65">
        <f t="shared" si="5"/>
        <v>71.2</v>
      </c>
      <c r="I6" s="66">
        <f t="shared" si="6"/>
        <v>71.204</v>
      </c>
      <c r="J6" s="65">
        <f t="shared" si="7"/>
        <v>96.80000000000001</v>
      </c>
      <c r="K6" s="67">
        <f t="shared" si="8"/>
        <v>96.817</v>
      </c>
      <c r="L6" s="61">
        <v>4550</v>
      </c>
      <c r="M6" s="61">
        <v>36734</v>
      </c>
      <c r="N6" s="61">
        <v>114772</v>
      </c>
      <c r="O6" s="221">
        <v>5131</v>
      </c>
      <c r="P6" s="221">
        <f t="shared" si="9"/>
        <v>161187</v>
      </c>
      <c r="Q6" s="69">
        <v>338834</v>
      </c>
      <c r="R6" s="69">
        <v>338712</v>
      </c>
      <c r="S6" s="318">
        <v>757.2</v>
      </c>
    </row>
    <row r="7" spans="1:19" ht="13.5">
      <c r="A7" s="59">
        <v>4</v>
      </c>
      <c r="B7" s="68" t="s">
        <v>3</v>
      </c>
      <c r="C7" s="64">
        <f t="shared" si="0"/>
        <v>163420</v>
      </c>
      <c r="D7" s="65">
        <f t="shared" si="1"/>
        <v>2.5</v>
      </c>
      <c r="E7" s="66">
        <f t="shared" si="2"/>
        <v>2.475</v>
      </c>
      <c r="F7" s="65">
        <f t="shared" si="3"/>
        <v>29.9</v>
      </c>
      <c r="G7" s="66">
        <f t="shared" si="4"/>
        <v>29.93</v>
      </c>
      <c r="H7" s="65">
        <f t="shared" si="5"/>
        <v>65.6</v>
      </c>
      <c r="I7" s="66">
        <f t="shared" si="6"/>
        <v>65.595</v>
      </c>
      <c r="J7" s="65">
        <f t="shared" si="7"/>
        <v>98</v>
      </c>
      <c r="K7" s="67">
        <f t="shared" si="8"/>
        <v>98</v>
      </c>
      <c r="L7" s="61">
        <v>4044</v>
      </c>
      <c r="M7" s="61">
        <v>48912</v>
      </c>
      <c r="N7" s="61">
        <v>107195</v>
      </c>
      <c r="O7" s="221">
        <v>3269</v>
      </c>
      <c r="P7" s="221">
        <f t="shared" si="9"/>
        <v>163420</v>
      </c>
      <c r="Q7" s="69">
        <v>354492</v>
      </c>
      <c r="R7" s="69">
        <v>342249</v>
      </c>
      <c r="S7" s="318">
        <v>1232.02</v>
      </c>
    </row>
    <row r="8" spans="1:19" ht="13.5">
      <c r="A8" s="59">
        <v>5</v>
      </c>
      <c r="B8" s="68" t="s">
        <v>4</v>
      </c>
      <c r="C8" s="64">
        <f t="shared" si="0"/>
        <v>30969</v>
      </c>
      <c r="D8" s="65">
        <f t="shared" si="1"/>
        <v>6.3</v>
      </c>
      <c r="E8" s="66">
        <f t="shared" si="2"/>
        <v>6.297</v>
      </c>
      <c r="F8" s="65">
        <f t="shared" si="3"/>
        <v>35.9</v>
      </c>
      <c r="G8" s="66">
        <f t="shared" si="4"/>
        <v>35.907</v>
      </c>
      <c r="H8" s="65">
        <f t="shared" si="5"/>
        <v>56.4</v>
      </c>
      <c r="I8" s="66">
        <f t="shared" si="6"/>
        <v>56.366</v>
      </c>
      <c r="J8" s="65">
        <f t="shared" si="7"/>
        <v>98.6</v>
      </c>
      <c r="K8" s="67">
        <f t="shared" si="8"/>
        <v>98.57</v>
      </c>
      <c r="L8" s="69">
        <v>1950</v>
      </c>
      <c r="M8" s="69">
        <v>11120</v>
      </c>
      <c r="N8" s="69">
        <v>17456</v>
      </c>
      <c r="O8" s="222">
        <v>443</v>
      </c>
      <c r="P8" s="221">
        <f t="shared" si="9"/>
        <v>30969</v>
      </c>
      <c r="Q8" s="69">
        <v>65707</v>
      </c>
      <c r="R8" s="69">
        <v>64704</v>
      </c>
      <c r="S8" s="318">
        <v>305.32</v>
      </c>
    </row>
    <row r="9" spans="1:19" ht="13.5">
      <c r="A9" s="59">
        <v>6</v>
      </c>
      <c r="B9" s="68" t="s">
        <v>5</v>
      </c>
      <c r="C9" s="64">
        <f t="shared" si="0"/>
        <v>39324</v>
      </c>
      <c r="D9" s="65">
        <f t="shared" si="1"/>
        <v>8.8</v>
      </c>
      <c r="E9" s="66">
        <f t="shared" si="2"/>
        <v>8.829</v>
      </c>
      <c r="F9" s="65">
        <f t="shared" si="3"/>
        <v>30</v>
      </c>
      <c r="G9" s="66">
        <f t="shared" si="4"/>
        <v>30.04</v>
      </c>
      <c r="H9" s="65">
        <f t="shared" si="5"/>
        <v>59.3</v>
      </c>
      <c r="I9" s="66">
        <f t="shared" si="6"/>
        <v>59.315</v>
      </c>
      <c r="J9" s="65">
        <f t="shared" si="7"/>
        <v>98.1</v>
      </c>
      <c r="K9" s="67">
        <f t="shared" si="8"/>
        <v>98.184</v>
      </c>
      <c r="L9" s="69">
        <v>3472</v>
      </c>
      <c r="M9" s="69">
        <v>11813</v>
      </c>
      <c r="N9" s="69">
        <v>23325</v>
      </c>
      <c r="O9" s="222">
        <v>714</v>
      </c>
      <c r="P9" s="221">
        <f t="shared" si="9"/>
        <v>39324</v>
      </c>
      <c r="Q9" s="69">
        <v>80364</v>
      </c>
      <c r="R9" s="69">
        <v>79267</v>
      </c>
      <c r="S9" s="318">
        <v>279.43</v>
      </c>
    </row>
    <row r="10" spans="1:19" ht="13.5">
      <c r="A10" s="59">
        <v>7</v>
      </c>
      <c r="B10" s="68" t="s">
        <v>6</v>
      </c>
      <c r="C10" s="64">
        <f t="shared" si="0"/>
        <v>23856</v>
      </c>
      <c r="D10" s="65">
        <f t="shared" si="1"/>
        <v>12.9</v>
      </c>
      <c r="E10" s="66">
        <f t="shared" si="2"/>
        <v>12.915</v>
      </c>
      <c r="F10" s="65">
        <f t="shared" si="3"/>
        <v>30.3</v>
      </c>
      <c r="G10" s="66">
        <f t="shared" si="4"/>
        <v>30.307</v>
      </c>
      <c r="H10" s="65">
        <f t="shared" si="5"/>
        <v>56.4</v>
      </c>
      <c r="I10" s="66">
        <f t="shared" si="6"/>
        <v>56.401</v>
      </c>
      <c r="J10" s="65">
        <f t="shared" si="7"/>
        <v>99.6</v>
      </c>
      <c r="K10" s="67">
        <f t="shared" si="8"/>
        <v>99.62299999999999</v>
      </c>
      <c r="L10" s="69">
        <v>3081</v>
      </c>
      <c r="M10" s="69">
        <v>7230</v>
      </c>
      <c r="N10" s="69">
        <v>13455</v>
      </c>
      <c r="O10" s="222">
        <v>90</v>
      </c>
      <c r="P10" s="221">
        <f t="shared" si="9"/>
        <v>23856</v>
      </c>
      <c r="Q10" s="69">
        <v>56396</v>
      </c>
      <c r="R10" s="69">
        <v>52356</v>
      </c>
      <c r="S10" s="318">
        <v>554.63</v>
      </c>
    </row>
    <row r="11" spans="1:19" ht="13.5">
      <c r="A11" s="59">
        <v>8</v>
      </c>
      <c r="B11" s="68" t="s">
        <v>7</v>
      </c>
      <c r="C11" s="64">
        <f t="shared" si="0"/>
        <v>19005</v>
      </c>
      <c r="D11" s="65">
        <f t="shared" si="1"/>
        <v>6.5</v>
      </c>
      <c r="E11" s="66">
        <f t="shared" si="2"/>
        <v>6.514</v>
      </c>
      <c r="F11" s="65">
        <f t="shared" si="3"/>
        <v>34.7</v>
      </c>
      <c r="G11" s="66">
        <f t="shared" si="4"/>
        <v>34.67</v>
      </c>
      <c r="H11" s="65">
        <f t="shared" si="5"/>
        <v>57.3</v>
      </c>
      <c r="I11" s="66">
        <f t="shared" si="6"/>
        <v>57.259</v>
      </c>
      <c r="J11" s="65">
        <f t="shared" si="7"/>
        <v>98.5</v>
      </c>
      <c r="K11" s="67">
        <f t="shared" si="8"/>
        <v>98.44300000000001</v>
      </c>
      <c r="L11" s="61">
        <v>1238</v>
      </c>
      <c r="M11" s="61">
        <v>6589</v>
      </c>
      <c r="N11" s="61">
        <v>10882</v>
      </c>
      <c r="O11" s="221">
        <v>296</v>
      </c>
      <c r="P11" s="221">
        <f t="shared" si="9"/>
        <v>19005</v>
      </c>
      <c r="Q11" s="69">
        <v>38630</v>
      </c>
      <c r="R11" s="69">
        <v>37817</v>
      </c>
      <c r="S11" s="318">
        <v>197.79</v>
      </c>
    </row>
    <row r="12" spans="1:19" ht="13.5">
      <c r="A12" s="59">
        <v>9</v>
      </c>
      <c r="B12" s="68" t="s">
        <v>8</v>
      </c>
      <c r="C12" s="64">
        <f t="shared" si="0"/>
        <v>29817</v>
      </c>
      <c r="D12" s="65">
        <f t="shared" si="1"/>
        <v>8.3</v>
      </c>
      <c r="E12" s="66">
        <f t="shared" si="2"/>
        <v>8.257</v>
      </c>
      <c r="F12" s="65">
        <f t="shared" si="3"/>
        <v>35.5</v>
      </c>
      <c r="G12" s="66">
        <f t="shared" si="4"/>
        <v>35.46</v>
      </c>
      <c r="H12" s="65">
        <f t="shared" si="5"/>
        <v>55.3</v>
      </c>
      <c r="I12" s="66">
        <f t="shared" si="6"/>
        <v>55.324</v>
      </c>
      <c r="J12" s="65">
        <f t="shared" si="7"/>
        <v>99.1</v>
      </c>
      <c r="K12" s="67">
        <f t="shared" si="8"/>
        <v>99.041</v>
      </c>
      <c r="L12" s="69">
        <v>2462</v>
      </c>
      <c r="M12" s="69">
        <v>10573</v>
      </c>
      <c r="N12" s="69">
        <v>16496</v>
      </c>
      <c r="O12" s="222">
        <v>286</v>
      </c>
      <c r="P12" s="221">
        <f t="shared" si="9"/>
        <v>29817</v>
      </c>
      <c r="Q12" s="69">
        <v>63178</v>
      </c>
      <c r="R12" s="69">
        <v>59871</v>
      </c>
      <c r="S12" s="318">
        <v>344.42</v>
      </c>
    </row>
    <row r="13" spans="1:19" ht="13.5">
      <c r="A13" s="59">
        <v>10</v>
      </c>
      <c r="B13" s="68" t="s">
        <v>148</v>
      </c>
      <c r="C13" s="64">
        <f t="shared" si="0"/>
        <v>20091</v>
      </c>
      <c r="D13" s="65">
        <f t="shared" si="1"/>
        <v>13</v>
      </c>
      <c r="E13" s="66">
        <f t="shared" si="2"/>
        <v>13.021</v>
      </c>
      <c r="F13" s="65">
        <f t="shared" si="3"/>
        <v>38.1</v>
      </c>
      <c r="G13" s="66">
        <f t="shared" si="4"/>
        <v>38.122</v>
      </c>
      <c r="H13" s="65">
        <f t="shared" si="5"/>
        <v>48.5</v>
      </c>
      <c r="I13" s="66">
        <f t="shared" si="6"/>
        <v>48.514</v>
      </c>
      <c r="J13" s="65">
        <f t="shared" si="7"/>
        <v>99.6</v>
      </c>
      <c r="K13" s="67">
        <f t="shared" si="8"/>
        <v>99.65700000000001</v>
      </c>
      <c r="L13" s="64">
        <v>2616</v>
      </c>
      <c r="M13" s="64">
        <v>7659</v>
      </c>
      <c r="N13" s="64">
        <v>9747</v>
      </c>
      <c r="O13" s="466">
        <v>69</v>
      </c>
      <c r="P13" s="221">
        <f t="shared" si="9"/>
        <v>20091</v>
      </c>
      <c r="Q13" s="69">
        <v>43253</v>
      </c>
      <c r="R13" s="69">
        <v>40422</v>
      </c>
      <c r="S13" s="318">
        <v>458.33</v>
      </c>
    </row>
    <row r="14" spans="1:19" ht="13.5">
      <c r="A14" s="59">
        <v>11</v>
      </c>
      <c r="B14" s="68" t="s">
        <v>226</v>
      </c>
      <c r="C14" s="64">
        <f t="shared" si="0"/>
        <v>29138</v>
      </c>
      <c r="D14" s="65">
        <f t="shared" si="1"/>
        <v>4.2</v>
      </c>
      <c r="E14" s="66">
        <f t="shared" si="2"/>
        <v>4.228</v>
      </c>
      <c r="F14" s="65">
        <f t="shared" si="3"/>
        <v>41.1</v>
      </c>
      <c r="G14" s="66">
        <f t="shared" si="4"/>
        <v>41.101</v>
      </c>
      <c r="H14" s="65">
        <f t="shared" si="5"/>
        <v>54</v>
      </c>
      <c r="I14" s="66">
        <f t="shared" si="6"/>
        <v>54.022</v>
      </c>
      <c r="J14" s="65">
        <f t="shared" si="7"/>
        <v>99.30000000000001</v>
      </c>
      <c r="K14" s="67">
        <f t="shared" si="8"/>
        <v>99.351</v>
      </c>
      <c r="L14" s="69">
        <v>1232</v>
      </c>
      <c r="M14" s="69">
        <v>11976</v>
      </c>
      <c r="N14" s="69">
        <v>15741</v>
      </c>
      <c r="O14" s="222">
        <v>189</v>
      </c>
      <c r="P14" s="221">
        <f t="shared" si="9"/>
        <v>29138</v>
      </c>
      <c r="Q14" s="69">
        <v>72837</v>
      </c>
      <c r="R14" s="69">
        <v>70878</v>
      </c>
      <c r="S14" s="318">
        <v>398.58</v>
      </c>
    </row>
    <row r="15" spans="1:19" ht="13.5">
      <c r="A15" s="59">
        <v>12</v>
      </c>
      <c r="B15" s="68" t="s">
        <v>227</v>
      </c>
      <c r="C15" s="64">
        <f t="shared" si="0"/>
        <v>32100</v>
      </c>
      <c r="D15" s="65">
        <f t="shared" si="1"/>
        <v>12.5</v>
      </c>
      <c r="E15" s="66">
        <f t="shared" si="2"/>
        <v>12.53</v>
      </c>
      <c r="F15" s="65">
        <f t="shared" si="3"/>
        <v>30.3</v>
      </c>
      <c r="G15" s="66">
        <f t="shared" si="4"/>
        <v>30.265</v>
      </c>
      <c r="H15" s="65">
        <f t="shared" si="5"/>
        <v>56.1</v>
      </c>
      <c r="I15" s="66">
        <f t="shared" si="6"/>
        <v>56.103</v>
      </c>
      <c r="J15" s="65">
        <f t="shared" si="7"/>
        <v>98.9</v>
      </c>
      <c r="K15" s="67">
        <f t="shared" si="8"/>
        <v>98.898</v>
      </c>
      <c r="L15" s="69">
        <v>4022</v>
      </c>
      <c r="M15" s="69">
        <v>9715</v>
      </c>
      <c r="N15" s="69">
        <v>18009</v>
      </c>
      <c r="O15" s="222">
        <v>354</v>
      </c>
      <c r="P15" s="221">
        <f t="shared" si="9"/>
        <v>32100</v>
      </c>
      <c r="Q15" s="69">
        <v>69289</v>
      </c>
      <c r="R15" s="69">
        <v>66027</v>
      </c>
      <c r="S15" s="318">
        <v>265.12</v>
      </c>
    </row>
    <row r="16" spans="1:19" ht="13.5">
      <c r="A16" s="59">
        <v>13</v>
      </c>
      <c r="B16" s="68" t="s">
        <v>254</v>
      </c>
      <c r="C16" s="64">
        <f t="shared" si="0"/>
        <v>15494</v>
      </c>
      <c r="D16" s="65">
        <f t="shared" si="1"/>
        <v>5.9</v>
      </c>
      <c r="E16" s="66">
        <f t="shared" si="2"/>
        <v>5.938</v>
      </c>
      <c r="F16" s="65">
        <f t="shared" si="3"/>
        <v>33.4</v>
      </c>
      <c r="G16" s="66">
        <f t="shared" si="4"/>
        <v>33.432</v>
      </c>
      <c r="H16" s="65">
        <f t="shared" si="5"/>
        <v>59.7</v>
      </c>
      <c r="I16" s="66">
        <f t="shared" si="6"/>
        <v>59.733</v>
      </c>
      <c r="J16" s="65">
        <f t="shared" si="7"/>
        <v>99</v>
      </c>
      <c r="K16" s="67">
        <f t="shared" si="8"/>
        <v>99.10300000000001</v>
      </c>
      <c r="L16" s="69">
        <v>920</v>
      </c>
      <c r="M16" s="69">
        <v>5180</v>
      </c>
      <c r="N16" s="69">
        <v>9255</v>
      </c>
      <c r="O16" s="222">
        <v>139</v>
      </c>
      <c r="P16" s="221">
        <f t="shared" si="9"/>
        <v>15494</v>
      </c>
      <c r="Q16" s="69">
        <v>31367</v>
      </c>
      <c r="R16" s="69">
        <v>31489</v>
      </c>
      <c r="S16" s="318">
        <v>88.02</v>
      </c>
    </row>
    <row r="17" spans="1:19" ht="13.5">
      <c r="A17" s="59">
        <v>14</v>
      </c>
      <c r="B17" s="68" t="s">
        <v>10</v>
      </c>
      <c r="C17" s="64">
        <f t="shared" si="0"/>
        <v>6096</v>
      </c>
      <c r="D17" s="65">
        <f t="shared" si="1"/>
        <v>13.3</v>
      </c>
      <c r="E17" s="66">
        <f t="shared" si="2"/>
        <v>13.271</v>
      </c>
      <c r="F17" s="65">
        <f t="shared" si="3"/>
        <v>28.8</v>
      </c>
      <c r="G17" s="66">
        <f t="shared" si="4"/>
        <v>28.822</v>
      </c>
      <c r="H17" s="65">
        <f t="shared" si="5"/>
        <v>57.8</v>
      </c>
      <c r="I17" s="66">
        <f t="shared" si="6"/>
        <v>57.792</v>
      </c>
      <c r="J17" s="65">
        <f t="shared" si="7"/>
        <v>99.9</v>
      </c>
      <c r="K17" s="67">
        <f t="shared" si="8"/>
        <v>99.885</v>
      </c>
      <c r="L17" s="61">
        <v>809</v>
      </c>
      <c r="M17" s="61">
        <v>1757</v>
      </c>
      <c r="N17" s="61">
        <v>3523</v>
      </c>
      <c r="O17" s="221">
        <v>7</v>
      </c>
      <c r="P17" s="221">
        <f t="shared" si="9"/>
        <v>6096</v>
      </c>
      <c r="Q17" s="69">
        <v>13411</v>
      </c>
      <c r="R17" s="69">
        <v>12853</v>
      </c>
      <c r="S17" s="318">
        <v>42.97</v>
      </c>
    </row>
    <row r="18" spans="1:19" ht="13.5">
      <c r="A18" s="59">
        <v>15</v>
      </c>
      <c r="B18" s="68" t="s">
        <v>12</v>
      </c>
      <c r="C18" s="64">
        <f t="shared" si="0"/>
        <v>4797</v>
      </c>
      <c r="D18" s="65">
        <f t="shared" si="1"/>
        <v>16.6</v>
      </c>
      <c r="E18" s="66">
        <f t="shared" si="2"/>
        <v>16.594</v>
      </c>
      <c r="F18" s="65">
        <f t="shared" si="3"/>
        <v>27.1</v>
      </c>
      <c r="G18" s="66">
        <f t="shared" si="4"/>
        <v>27.142</v>
      </c>
      <c r="H18" s="65">
        <f t="shared" si="5"/>
        <v>56</v>
      </c>
      <c r="I18" s="66">
        <f t="shared" si="6"/>
        <v>55.993</v>
      </c>
      <c r="J18" s="65">
        <f t="shared" si="7"/>
        <v>99.7</v>
      </c>
      <c r="K18" s="67">
        <f t="shared" si="8"/>
        <v>99.72900000000001</v>
      </c>
      <c r="L18" s="61">
        <v>796</v>
      </c>
      <c r="M18" s="61">
        <v>1302</v>
      </c>
      <c r="N18" s="61">
        <v>2686</v>
      </c>
      <c r="O18" s="221">
        <v>13</v>
      </c>
      <c r="P18" s="221">
        <f t="shared" si="9"/>
        <v>4797</v>
      </c>
      <c r="Q18" s="69">
        <v>10692</v>
      </c>
      <c r="R18" s="69">
        <v>10086</v>
      </c>
      <c r="S18" s="318">
        <v>37.95</v>
      </c>
    </row>
    <row r="19" spans="1:19" ht="13.5">
      <c r="A19" s="59">
        <v>16</v>
      </c>
      <c r="B19" s="68" t="s">
        <v>17</v>
      </c>
      <c r="C19" s="64">
        <f t="shared" si="0"/>
        <v>7047</v>
      </c>
      <c r="D19" s="65">
        <f t="shared" si="1"/>
        <v>5</v>
      </c>
      <c r="E19" s="66">
        <f t="shared" si="2"/>
        <v>4.952</v>
      </c>
      <c r="F19" s="65">
        <f t="shared" si="3"/>
        <v>42.2</v>
      </c>
      <c r="G19" s="66">
        <f t="shared" si="4"/>
        <v>42.16</v>
      </c>
      <c r="H19" s="65">
        <f t="shared" si="5"/>
        <v>52.1</v>
      </c>
      <c r="I19" s="66">
        <f t="shared" si="6"/>
        <v>52.121</v>
      </c>
      <c r="J19" s="65">
        <f t="shared" si="7"/>
        <v>99.30000000000001</v>
      </c>
      <c r="K19" s="67">
        <f t="shared" si="8"/>
        <v>99.233</v>
      </c>
      <c r="L19" s="61">
        <v>349</v>
      </c>
      <c r="M19" s="61">
        <v>2971</v>
      </c>
      <c r="N19" s="61">
        <v>3673</v>
      </c>
      <c r="O19" s="221">
        <v>54</v>
      </c>
      <c r="P19" s="221">
        <f t="shared" si="9"/>
        <v>7047</v>
      </c>
      <c r="Q19" s="69">
        <v>17034</v>
      </c>
      <c r="R19" s="69">
        <v>15569</v>
      </c>
      <c r="S19" s="318">
        <v>127.7</v>
      </c>
    </row>
    <row r="20" spans="1:19" s="464" customFormat="1" ht="13.5">
      <c r="A20" s="464">
        <v>17</v>
      </c>
      <c r="B20" s="469" t="s">
        <v>18</v>
      </c>
      <c r="C20" s="466"/>
      <c r="D20" s="470"/>
      <c r="E20" s="471"/>
      <c r="F20" s="470"/>
      <c r="G20" s="471"/>
      <c r="H20" s="470"/>
      <c r="I20" s="471"/>
      <c r="J20" s="470"/>
      <c r="K20" s="472"/>
      <c r="L20" s="221"/>
      <c r="M20" s="221"/>
      <c r="N20" s="221"/>
      <c r="O20" s="221"/>
      <c r="P20" s="221"/>
      <c r="Q20" s="222"/>
      <c r="R20" s="222"/>
      <c r="S20" s="473"/>
    </row>
    <row r="21" spans="1:19" ht="13.5">
      <c r="A21" s="59">
        <v>18</v>
      </c>
      <c r="B21" s="68" t="s">
        <v>19</v>
      </c>
      <c r="C21" s="64">
        <f aca="true" t="shared" si="10" ref="C21:C66">P21</f>
        <v>4594</v>
      </c>
      <c r="D21" s="65">
        <f aca="true" t="shared" si="11" ref="D21:D66">ROUND(L21/C21*100,1)</f>
        <v>12.3</v>
      </c>
      <c r="E21" s="66">
        <f aca="true" t="shared" si="12" ref="E21:E66">ROUND(L21/C21*100,3)</f>
        <v>12.32</v>
      </c>
      <c r="F21" s="65">
        <f aca="true" t="shared" si="13" ref="F21:F66">ROUND(M21/C21*100,1)</f>
        <v>33.5</v>
      </c>
      <c r="G21" s="66">
        <f aca="true" t="shared" si="14" ref="G21:G66">ROUND(M21/C21*100,3)</f>
        <v>33.457</v>
      </c>
      <c r="H21" s="65">
        <f aca="true" t="shared" si="15" ref="H21:H66">ROUND(N21/C21*100,1)</f>
        <v>54</v>
      </c>
      <c r="I21" s="66">
        <f aca="true" t="shared" si="16" ref="I21:I66">ROUND(N21/C21*100,3)</f>
        <v>54.027</v>
      </c>
      <c r="J21" s="65">
        <f aca="true" t="shared" si="17" ref="J21:J66">D21+F21+H21</f>
        <v>99.8</v>
      </c>
      <c r="K21" s="67">
        <f aca="true" t="shared" si="18" ref="K21:K66">E21+G21+I21</f>
        <v>99.804</v>
      </c>
      <c r="L21" s="61">
        <v>566</v>
      </c>
      <c r="M21" s="61">
        <v>1537</v>
      </c>
      <c r="N21" s="61">
        <v>2482</v>
      </c>
      <c r="O21" s="221">
        <v>9</v>
      </c>
      <c r="P21" s="221">
        <f aca="true" t="shared" si="19" ref="P21:P55">SUM(L21:O21)</f>
        <v>4594</v>
      </c>
      <c r="Q21" s="222">
        <v>8464</v>
      </c>
      <c r="R21" s="69">
        <v>8574</v>
      </c>
      <c r="S21" s="318">
        <v>79.44</v>
      </c>
    </row>
    <row r="22" spans="1:19" ht="13.5">
      <c r="A22" s="59">
        <v>19</v>
      </c>
      <c r="B22" s="68" t="s">
        <v>20</v>
      </c>
      <c r="C22" s="64">
        <f t="shared" si="10"/>
        <v>6231</v>
      </c>
      <c r="D22" s="65">
        <f t="shared" si="11"/>
        <v>8.9</v>
      </c>
      <c r="E22" s="66">
        <f t="shared" si="12"/>
        <v>8.859</v>
      </c>
      <c r="F22" s="65">
        <f t="shared" si="13"/>
        <v>37.2</v>
      </c>
      <c r="G22" s="66">
        <f t="shared" si="14"/>
        <v>37.249</v>
      </c>
      <c r="H22" s="65">
        <f t="shared" si="15"/>
        <v>53.7</v>
      </c>
      <c r="I22" s="66">
        <f t="shared" si="16"/>
        <v>53.683</v>
      </c>
      <c r="J22" s="65">
        <f t="shared" si="17"/>
        <v>99.80000000000001</v>
      </c>
      <c r="K22" s="67">
        <f t="shared" si="18"/>
        <v>99.791</v>
      </c>
      <c r="L22" s="61">
        <v>552</v>
      </c>
      <c r="M22" s="61">
        <v>2321</v>
      </c>
      <c r="N22" s="61">
        <v>3345</v>
      </c>
      <c r="O22" s="221">
        <v>13</v>
      </c>
      <c r="P22" s="221">
        <f t="shared" si="19"/>
        <v>6231</v>
      </c>
      <c r="Q22" s="69">
        <v>12746</v>
      </c>
      <c r="R22" s="69">
        <v>12815</v>
      </c>
      <c r="S22" s="318">
        <v>31.3</v>
      </c>
    </row>
    <row r="23" spans="1:19" ht="13.5">
      <c r="A23" s="59">
        <v>20</v>
      </c>
      <c r="B23" s="68" t="s">
        <v>21</v>
      </c>
      <c r="C23" s="64">
        <f t="shared" si="10"/>
        <v>2958</v>
      </c>
      <c r="D23" s="65">
        <f t="shared" si="11"/>
        <v>13.6</v>
      </c>
      <c r="E23" s="66">
        <f t="shared" si="12"/>
        <v>13.624</v>
      </c>
      <c r="F23" s="65">
        <f t="shared" si="13"/>
        <v>34.4</v>
      </c>
      <c r="G23" s="66">
        <f t="shared" si="14"/>
        <v>34.415</v>
      </c>
      <c r="H23" s="65">
        <f t="shared" si="15"/>
        <v>51.1</v>
      </c>
      <c r="I23" s="66">
        <f t="shared" si="16"/>
        <v>51.149</v>
      </c>
      <c r="J23" s="65">
        <f t="shared" si="17"/>
        <v>99.1</v>
      </c>
      <c r="K23" s="67">
        <f t="shared" si="18"/>
        <v>99.188</v>
      </c>
      <c r="L23" s="61">
        <v>403</v>
      </c>
      <c r="M23" s="61">
        <v>1018</v>
      </c>
      <c r="N23" s="61">
        <v>1513</v>
      </c>
      <c r="O23" s="221">
        <v>24</v>
      </c>
      <c r="P23" s="221">
        <f t="shared" si="19"/>
        <v>2958</v>
      </c>
      <c r="Q23" s="69">
        <v>6486</v>
      </c>
      <c r="R23" s="69">
        <v>6291</v>
      </c>
      <c r="S23" s="318">
        <v>225.52</v>
      </c>
    </row>
    <row r="24" spans="1:19" ht="13.5">
      <c r="A24" s="59">
        <v>21</v>
      </c>
      <c r="B24" s="68" t="s">
        <v>23</v>
      </c>
      <c r="C24" s="64">
        <f t="shared" si="10"/>
        <v>3189</v>
      </c>
      <c r="D24" s="65">
        <f t="shared" si="11"/>
        <v>19.4</v>
      </c>
      <c r="E24" s="66">
        <f t="shared" si="12"/>
        <v>19.41</v>
      </c>
      <c r="F24" s="65">
        <f t="shared" si="13"/>
        <v>24.8</v>
      </c>
      <c r="G24" s="66">
        <f t="shared" si="14"/>
        <v>24.804</v>
      </c>
      <c r="H24" s="65">
        <f t="shared" si="15"/>
        <v>54.2</v>
      </c>
      <c r="I24" s="66">
        <f t="shared" si="16"/>
        <v>54.218</v>
      </c>
      <c r="J24" s="65">
        <f t="shared" si="17"/>
        <v>98.4</v>
      </c>
      <c r="K24" s="67">
        <f t="shared" si="18"/>
        <v>98.432</v>
      </c>
      <c r="L24" s="61">
        <v>619</v>
      </c>
      <c r="M24" s="61">
        <v>791</v>
      </c>
      <c r="N24" s="61">
        <v>1729</v>
      </c>
      <c r="O24" s="221">
        <v>50</v>
      </c>
      <c r="P24" s="221">
        <f t="shared" si="19"/>
        <v>3189</v>
      </c>
      <c r="Q24" s="69">
        <v>7053</v>
      </c>
      <c r="R24" s="69">
        <v>6461</v>
      </c>
      <c r="S24" s="318">
        <v>317.04</v>
      </c>
    </row>
    <row r="25" spans="1:19" ht="13.5">
      <c r="A25" s="59">
        <v>22</v>
      </c>
      <c r="B25" s="68" t="s">
        <v>25</v>
      </c>
      <c r="C25" s="64">
        <f t="shared" si="10"/>
        <v>382</v>
      </c>
      <c r="D25" s="65">
        <f t="shared" si="11"/>
        <v>2.4</v>
      </c>
      <c r="E25" s="66">
        <f t="shared" si="12"/>
        <v>2.356</v>
      </c>
      <c r="F25" s="65">
        <f t="shared" si="13"/>
        <v>4.2</v>
      </c>
      <c r="G25" s="66">
        <f t="shared" si="14"/>
        <v>4.188</v>
      </c>
      <c r="H25" s="65">
        <f t="shared" si="15"/>
        <v>93.2</v>
      </c>
      <c r="I25" s="66">
        <f t="shared" si="16"/>
        <v>93.194</v>
      </c>
      <c r="J25" s="65">
        <f t="shared" si="17"/>
        <v>99.8</v>
      </c>
      <c r="K25" s="67">
        <f t="shared" si="18"/>
        <v>99.738</v>
      </c>
      <c r="L25" s="474">
        <v>9</v>
      </c>
      <c r="M25" s="474">
        <v>16</v>
      </c>
      <c r="N25" s="474">
        <v>356</v>
      </c>
      <c r="O25" s="475">
        <v>1</v>
      </c>
      <c r="P25" s="475">
        <f t="shared" si="19"/>
        <v>382</v>
      </c>
      <c r="Q25" s="69">
        <v>706</v>
      </c>
      <c r="R25" s="476">
        <v>636</v>
      </c>
      <c r="S25" s="477">
        <v>390.46</v>
      </c>
    </row>
    <row r="26" spans="1:19" ht="13.5">
      <c r="A26" s="59">
        <v>23</v>
      </c>
      <c r="B26" s="68" t="s">
        <v>28</v>
      </c>
      <c r="C26" s="64">
        <f t="shared" si="10"/>
        <v>2176</v>
      </c>
      <c r="D26" s="65">
        <f t="shared" si="11"/>
        <v>15.2</v>
      </c>
      <c r="E26" s="66">
        <f t="shared" si="12"/>
        <v>15.211</v>
      </c>
      <c r="F26" s="65">
        <f t="shared" si="13"/>
        <v>31.8</v>
      </c>
      <c r="G26" s="66">
        <f t="shared" si="14"/>
        <v>31.801</v>
      </c>
      <c r="H26" s="65">
        <f t="shared" si="15"/>
        <v>52.8</v>
      </c>
      <c r="I26" s="66">
        <f t="shared" si="16"/>
        <v>52.849</v>
      </c>
      <c r="J26" s="65">
        <f t="shared" si="17"/>
        <v>99.8</v>
      </c>
      <c r="K26" s="67">
        <f t="shared" si="18"/>
        <v>99.86099999999999</v>
      </c>
      <c r="L26" s="61">
        <v>331</v>
      </c>
      <c r="M26" s="61">
        <v>692</v>
      </c>
      <c r="N26" s="61">
        <v>1150</v>
      </c>
      <c r="O26" s="221">
        <v>3</v>
      </c>
      <c r="P26" s="221">
        <f t="shared" si="19"/>
        <v>2176</v>
      </c>
      <c r="Q26" s="476">
        <v>5284</v>
      </c>
      <c r="R26" s="69">
        <v>4932</v>
      </c>
      <c r="S26" s="318">
        <v>747.56</v>
      </c>
    </row>
    <row r="27" spans="1:19" ht="13.5">
      <c r="A27" s="59">
        <v>24</v>
      </c>
      <c r="B27" s="68" t="s">
        <v>248</v>
      </c>
      <c r="C27" s="64">
        <f t="shared" si="10"/>
        <v>8289</v>
      </c>
      <c r="D27" s="65">
        <f t="shared" si="11"/>
        <v>14.4</v>
      </c>
      <c r="E27" s="66">
        <f t="shared" si="12"/>
        <v>14.441</v>
      </c>
      <c r="F27" s="65">
        <f t="shared" si="13"/>
        <v>26.2</v>
      </c>
      <c r="G27" s="66">
        <f t="shared" si="14"/>
        <v>26.24</v>
      </c>
      <c r="H27" s="65">
        <f t="shared" si="15"/>
        <v>59.2</v>
      </c>
      <c r="I27" s="66">
        <f t="shared" si="16"/>
        <v>59.163</v>
      </c>
      <c r="J27" s="65">
        <f t="shared" si="17"/>
        <v>99.80000000000001</v>
      </c>
      <c r="K27" s="67">
        <f t="shared" si="18"/>
        <v>99.844</v>
      </c>
      <c r="L27" s="69">
        <v>1197</v>
      </c>
      <c r="M27" s="69">
        <v>2175</v>
      </c>
      <c r="N27" s="69">
        <v>4904</v>
      </c>
      <c r="O27" s="221">
        <v>13</v>
      </c>
      <c r="P27" s="221">
        <f t="shared" si="19"/>
        <v>8289</v>
      </c>
      <c r="Q27" s="69">
        <v>19870</v>
      </c>
      <c r="R27" s="69">
        <v>17864</v>
      </c>
      <c r="S27" s="318">
        <v>886.47</v>
      </c>
    </row>
    <row r="28" spans="1:19" ht="13.5">
      <c r="A28" s="59">
        <v>25</v>
      </c>
      <c r="B28" s="68" t="s">
        <v>29</v>
      </c>
      <c r="C28" s="64">
        <f t="shared" si="10"/>
        <v>1628</v>
      </c>
      <c r="D28" s="65">
        <f t="shared" si="11"/>
        <v>14.4</v>
      </c>
      <c r="E28" s="66">
        <f t="shared" si="12"/>
        <v>14.435</v>
      </c>
      <c r="F28" s="65">
        <f t="shared" si="13"/>
        <v>21.4</v>
      </c>
      <c r="G28" s="66">
        <f t="shared" si="14"/>
        <v>21.376</v>
      </c>
      <c r="H28" s="65">
        <f t="shared" si="15"/>
        <v>63.9</v>
      </c>
      <c r="I28" s="66">
        <f t="shared" si="16"/>
        <v>63.943</v>
      </c>
      <c r="J28" s="65">
        <f t="shared" si="17"/>
        <v>99.69999999999999</v>
      </c>
      <c r="K28" s="67">
        <f t="shared" si="18"/>
        <v>99.75399999999999</v>
      </c>
      <c r="L28" s="61">
        <v>235</v>
      </c>
      <c r="M28" s="61">
        <v>348</v>
      </c>
      <c r="N28" s="61">
        <v>1041</v>
      </c>
      <c r="O28" s="221">
        <v>4</v>
      </c>
      <c r="P28" s="221">
        <f t="shared" si="19"/>
        <v>1628</v>
      </c>
      <c r="Q28" s="69">
        <v>3475</v>
      </c>
      <c r="R28" s="69">
        <v>3185</v>
      </c>
      <c r="S28" s="318">
        <v>234.08</v>
      </c>
    </row>
    <row r="29" spans="1:19" ht="13.5">
      <c r="A29" s="59">
        <v>26</v>
      </c>
      <c r="B29" s="68" t="s">
        <v>30</v>
      </c>
      <c r="C29" s="64">
        <f t="shared" si="10"/>
        <v>3237</v>
      </c>
      <c r="D29" s="65">
        <f t="shared" si="11"/>
        <v>19</v>
      </c>
      <c r="E29" s="66">
        <f t="shared" si="12"/>
        <v>18.968</v>
      </c>
      <c r="F29" s="65">
        <f t="shared" si="13"/>
        <v>35.7</v>
      </c>
      <c r="G29" s="66">
        <f t="shared" si="14"/>
        <v>35.743</v>
      </c>
      <c r="H29" s="65">
        <f t="shared" si="15"/>
        <v>45.3</v>
      </c>
      <c r="I29" s="66">
        <f t="shared" si="16"/>
        <v>45.258</v>
      </c>
      <c r="J29" s="65">
        <f t="shared" si="17"/>
        <v>100</v>
      </c>
      <c r="K29" s="67">
        <f t="shared" si="18"/>
        <v>99.969</v>
      </c>
      <c r="L29" s="61">
        <v>614</v>
      </c>
      <c r="M29" s="61">
        <v>1157</v>
      </c>
      <c r="N29" s="61">
        <v>1465</v>
      </c>
      <c r="O29" s="221">
        <v>1</v>
      </c>
      <c r="P29" s="221">
        <f t="shared" si="19"/>
        <v>3237</v>
      </c>
      <c r="Q29" s="69">
        <v>8237</v>
      </c>
      <c r="R29" s="69">
        <v>7366</v>
      </c>
      <c r="S29" s="318">
        <v>298.18</v>
      </c>
    </row>
    <row r="30" spans="1:19" ht="13.5">
      <c r="A30" s="59">
        <v>27</v>
      </c>
      <c r="B30" s="68" t="s">
        <v>31</v>
      </c>
      <c r="C30" s="64">
        <f t="shared" si="10"/>
        <v>1756</v>
      </c>
      <c r="D30" s="65">
        <f t="shared" si="11"/>
        <v>16.3</v>
      </c>
      <c r="E30" s="66">
        <f t="shared" si="12"/>
        <v>16.287</v>
      </c>
      <c r="F30" s="65">
        <f t="shared" si="13"/>
        <v>28.1</v>
      </c>
      <c r="G30" s="66">
        <f t="shared" si="14"/>
        <v>28.132</v>
      </c>
      <c r="H30" s="65">
        <f t="shared" si="15"/>
        <v>55.6</v>
      </c>
      <c r="I30" s="66">
        <f t="shared" si="16"/>
        <v>55.581</v>
      </c>
      <c r="J30" s="65">
        <f t="shared" si="17"/>
        <v>100</v>
      </c>
      <c r="K30" s="67">
        <f t="shared" si="18"/>
        <v>100</v>
      </c>
      <c r="L30" s="61">
        <v>286</v>
      </c>
      <c r="M30" s="61">
        <v>494</v>
      </c>
      <c r="N30" s="61">
        <v>976</v>
      </c>
      <c r="P30" s="221">
        <f t="shared" si="19"/>
        <v>1756</v>
      </c>
      <c r="Q30" s="69">
        <v>3951</v>
      </c>
      <c r="R30" s="69">
        <v>3761</v>
      </c>
      <c r="S30" s="318">
        <v>59.77</v>
      </c>
    </row>
    <row r="31" spans="1:19" ht="13.5">
      <c r="A31" s="59">
        <v>28</v>
      </c>
      <c r="B31" s="68" t="s">
        <v>32</v>
      </c>
      <c r="C31" s="64">
        <f t="shared" si="10"/>
        <v>7491</v>
      </c>
      <c r="D31" s="65">
        <f t="shared" si="11"/>
        <v>12.3</v>
      </c>
      <c r="E31" s="66">
        <f t="shared" si="12"/>
        <v>12.321</v>
      </c>
      <c r="F31" s="65">
        <f t="shared" si="13"/>
        <v>19.3</v>
      </c>
      <c r="G31" s="66">
        <f t="shared" si="14"/>
        <v>19.303</v>
      </c>
      <c r="H31" s="65">
        <f t="shared" si="15"/>
        <v>67.9</v>
      </c>
      <c r="I31" s="66">
        <f t="shared" si="16"/>
        <v>67.868</v>
      </c>
      <c r="J31" s="65">
        <f t="shared" si="17"/>
        <v>99.5</v>
      </c>
      <c r="K31" s="67">
        <f t="shared" si="18"/>
        <v>99.49199999999999</v>
      </c>
      <c r="L31" s="61">
        <v>923</v>
      </c>
      <c r="M31" s="61">
        <v>1446</v>
      </c>
      <c r="N31" s="61">
        <v>5084</v>
      </c>
      <c r="O31" s="221">
        <v>38</v>
      </c>
      <c r="P31" s="221">
        <f t="shared" si="19"/>
        <v>7491</v>
      </c>
      <c r="Q31" s="69">
        <v>17009</v>
      </c>
      <c r="R31" s="69">
        <v>15805</v>
      </c>
      <c r="S31" s="318">
        <v>394.85</v>
      </c>
    </row>
    <row r="32" spans="1:19" ht="13.5">
      <c r="A32" s="59">
        <v>29</v>
      </c>
      <c r="B32" s="68" t="s">
        <v>33</v>
      </c>
      <c r="C32" s="64">
        <f t="shared" si="10"/>
        <v>8584</v>
      </c>
      <c r="D32" s="65">
        <f t="shared" si="11"/>
        <v>14.9</v>
      </c>
      <c r="E32" s="66">
        <f t="shared" si="12"/>
        <v>14.888</v>
      </c>
      <c r="F32" s="65">
        <f t="shared" si="13"/>
        <v>27.1</v>
      </c>
      <c r="G32" s="66">
        <f t="shared" si="14"/>
        <v>27.144</v>
      </c>
      <c r="H32" s="65">
        <f t="shared" si="15"/>
        <v>57.7</v>
      </c>
      <c r="I32" s="66">
        <f t="shared" si="16"/>
        <v>57.677</v>
      </c>
      <c r="J32" s="65">
        <f t="shared" si="17"/>
        <v>99.7</v>
      </c>
      <c r="K32" s="67">
        <f t="shared" si="18"/>
        <v>99.709</v>
      </c>
      <c r="L32" s="61">
        <v>1278</v>
      </c>
      <c r="M32" s="61">
        <v>2330</v>
      </c>
      <c r="N32" s="61">
        <v>4951</v>
      </c>
      <c r="O32" s="221">
        <v>25</v>
      </c>
      <c r="P32" s="221">
        <f t="shared" si="19"/>
        <v>8584</v>
      </c>
      <c r="Q32" s="69">
        <v>18274</v>
      </c>
      <c r="R32" s="69">
        <v>17360</v>
      </c>
      <c r="S32" s="318">
        <v>91.59</v>
      </c>
    </row>
    <row r="33" spans="1:19" ht="13.5">
      <c r="A33" s="59">
        <v>30</v>
      </c>
      <c r="B33" s="68" t="s">
        <v>34</v>
      </c>
      <c r="C33" s="64">
        <f t="shared" si="10"/>
        <v>1753</v>
      </c>
      <c r="D33" s="65">
        <f t="shared" si="11"/>
        <v>25.3</v>
      </c>
      <c r="E33" s="66">
        <f t="shared" si="12"/>
        <v>25.328</v>
      </c>
      <c r="F33" s="65">
        <f t="shared" si="13"/>
        <v>23.9</v>
      </c>
      <c r="G33" s="66">
        <f t="shared" si="14"/>
        <v>23.902</v>
      </c>
      <c r="H33" s="65">
        <f t="shared" si="15"/>
        <v>50.7</v>
      </c>
      <c r="I33" s="66">
        <f t="shared" si="16"/>
        <v>50.656</v>
      </c>
      <c r="J33" s="65">
        <f t="shared" si="17"/>
        <v>99.9</v>
      </c>
      <c r="K33" s="67">
        <f t="shared" si="18"/>
        <v>99.886</v>
      </c>
      <c r="L33" s="61">
        <v>444</v>
      </c>
      <c r="M33" s="61">
        <v>419</v>
      </c>
      <c r="N33" s="61">
        <v>888</v>
      </c>
      <c r="O33" s="221">
        <v>2</v>
      </c>
      <c r="P33" s="221">
        <f t="shared" si="19"/>
        <v>1753</v>
      </c>
      <c r="Q33" s="69">
        <v>3570</v>
      </c>
      <c r="R33" s="69">
        <v>3364</v>
      </c>
      <c r="S33" s="318">
        <v>16.37</v>
      </c>
    </row>
    <row r="34" spans="1:19" ht="13.5">
      <c r="A34" s="59">
        <v>31</v>
      </c>
      <c r="B34" s="68" t="s">
        <v>35</v>
      </c>
      <c r="C34" s="64">
        <f t="shared" si="10"/>
        <v>1657</v>
      </c>
      <c r="D34" s="65">
        <f t="shared" si="11"/>
        <v>14.2</v>
      </c>
      <c r="E34" s="66">
        <f t="shared" si="12"/>
        <v>14.243</v>
      </c>
      <c r="F34" s="65">
        <f t="shared" si="13"/>
        <v>30.1</v>
      </c>
      <c r="G34" s="66">
        <f t="shared" si="14"/>
        <v>30.054</v>
      </c>
      <c r="H34" s="65">
        <f t="shared" si="15"/>
        <v>55.5</v>
      </c>
      <c r="I34" s="66">
        <f t="shared" si="16"/>
        <v>55.522</v>
      </c>
      <c r="J34" s="65">
        <f t="shared" si="17"/>
        <v>99.8</v>
      </c>
      <c r="K34" s="67">
        <f t="shared" si="18"/>
        <v>99.81899999999999</v>
      </c>
      <c r="L34" s="474">
        <v>236</v>
      </c>
      <c r="M34" s="474">
        <v>498</v>
      </c>
      <c r="N34" s="474">
        <v>920</v>
      </c>
      <c r="O34" s="475">
        <v>3</v>
      </c>
      <c r="P34" s="475">
        <f t="shared" si="19"/>
        <v>1657</v>
      </c>
      <c r="Q34" s="69">
        <v>4260</v>
      </c>
      <c r="R34" s="476">
        <v>4009</v>
      </c>
      <c r="S34" s="477">
        <v>175.82</v>
      </c>
    </row>
    <row r="35" spans="1:19" ht="13.5">
      <c r="A35" s="59">
        <v>32</v>
      </c>
      <c r="B35" s="68" t="s">
        <v>36</v>
      </c>
      <c r="C35" s="64">
        <f t="shared" si="10"/>
        <v>737</v>
      </c>
      <c r="D35" s="65">
        <f t="shared" si="11"/>
        <v>13</v>
      </c>
      <c r="E35" s="66">
        <f t="shared" si="12"/>
        <v>13.026</v>
      </c>
      <c r="F35" s="65">
        <f t="shared" si="13"/>
        <v>23.5</v>
      </c>
      <c r="G35" s="66">
        <f t="shared" si="14"/>
        <v>23.474</v>
      </c>
      <c r="H35" s="65">
        <f t="shared" si="15"/>
        <v>62</v>
      </c>
      <c r="I35" s="66">
        <f t="shared" si="16"/>
        <v>62.008</v>
      </c>
      <c r="J35" s="65">
        <f t="shared" si="17"/>
        <v>98.5</v>
      </c>
      <c r="K35" s="67">
        <f t="shared" si="18"/>
        <v>98.50800000000001</v>
      </c>
      <c r="L35" s="61">
        <v>96</v>
      </c>
      <c r="M35" s="61">
        <v>173</v>
      </c>
      <c r="N35" s="61">
        <v>457</v>
      </c>
      <c r="O35" s="221">
        <v>11</v>
      </c>
      <c r="P35" s="221">
        <f t="shared" si="19"/>
        <v>737</v>
      </c>
      <c r="Q35" s="476">
        <v>2250</v>
      </c>
      <c r="R35" s="69">
        <v>1926</v>
      </c>
      <c r="S35" s="318">
        <v>90.81</v>
      </c>
    </row>
    <row r="36" spans="1:19" ht="13.5">
      <c r="A36" s="59">
        <v>33</v>
      </c>
      <c r="B36" s="68" t="s">
        <v>37</v>
      </c>
      <c r="C36" s="64">
        <f t="shared" si="10"/>
        <v>884</v>
      </c>
      <c r="D36" s="65">
        <f t="shared" si="11"/>
        <v>12.9</v>
      </c>
      <c r="E36" s="66">
        <f t="shared" si="12"/>
        <v>12.896</v>
      </c>
      <c r="F36" s="65">
        <f t="shared" si="13"/>
        <v>25.8</v>
      </c>
      <c r="G36" s="66">
        <f t="shared" si="14"/>
        <v>25.792</v>
      </c>
      <c r="H36" s="65">
        <f t="shared" si="15"/>
        <v>60.3</v>
      </c>
      <c r="I36" s="66">
        <f t="shared" si="16"/>
        <v>60.294</v>
      </c>
      <c r="J36" s="65">
        <f t="shared" si="17"/>
        <v>99</v>
      </c>
      <c r="K36" s="67">
        <f t="shared" si="18"/>
        <v>98.982</v>
      </c>
      <c r="L36" s="61">
        <v>114</v>
      </c>
      <c r="M36" s="61">
        <v>228</v>
      </c>
      <c r="N36" s="61">
        <v>533</v>
      </c>
      <c r="O36" s="221">
        <v>9</v>
      </c>
      <c r="P36" s="221">
        <f t="shared" si="19"/>
        <v>884</v>
      </c>
      <c r="Q36" s="69">
        <v>2834</v>
      </c>
      <c r="R36" s="69">
        <v>2462</v>
      </c>
      <c r="S36" s="318">
        <v>293.92</v>
      </c>
    </row>
    <row r="37" spans="1:19" ht="13.5">
      <c r="A37" s="59">
        <v>34</v>
      </c>
      <c r="B37" s="68" t="s">
        <v>38</v>
      </c>
      <c r="C37" s="64">
        <f t="shared" si="10"/>
        <v>637</v>
      </c>
      <c r="D37" s="65">
        <f t="shared" si="11"/>
        <v>39.7</v>
      </c>
      <c r="E37" s="66">
        <f t="shared" si="12"/>
        <v>39.717</v>
      </c>
      <c r="F37" s="65">
        <f t="shared" si="13"/>
        <v>14</v>
      </c>
      <c r="G37" s="66">
        <f t="shared" si="14"/>
        <v>13.972</v>
      </c>
      <c r="H37" s="65">
        <f t="shared" si="15"/>
        <v>46.3</v>
      </c>
      <c r="I37" s="66">
        <f t="shared" si="16"/>
        <v>46.311</v>
      </c>
      <c r="J37" s="65">
        <f t="shared" si="17"/>
        <v>100</v>
      </c>
      <c r="K37" s="67">
        <f t="shared" si="18"/>
        <v>100</v>
      </c>
      <c r="L37" s="61">
        <v>253</v>
      </c>
      <c r="M37" s="61">
        <v>89</v>
      </c>
      <c r="N37" s="61">
        <v>295</v>
      </c>
      <c r="P37" s="221">
        <f t="shared" si="19"/>
        <v>637</v>
      </c>
      <c r="Q37" s="69">
        <v>1632</v>
      </c>
      <c r="R37" s="69">
        <v>1500</v>
      </c>
      <c r="S37" s="318">
        <v>209.46</v>
      </c>
    </row>
    <row r="38" spans="1:19" ht="13.5">
      <c r="A38" s="59">
        <v>35</v>
      </c>
      <c r="B38" s="68" t="s">
        <v>229</v>
      </c>
      <c r="C38" s="64">
        <f t="shared" si="10"/>
        <v>10626</v>
      </c>
      <c r="D38" s="65">
        <f t="shared" si="11"/>
        <v>16.7</v>
      </c>
      <c r="E38" s="66">
        <f t="shared" si="12"/>
        <v>16.704</v>
      </c>
      <c r="F38" s="65">
        <f t="shared" si="13"/>
        <v>26.1</v>
      </c>
      <c r="G38" s="66">
        <f t="shared" si="14"/>
        <v>26.078</v>
      </c>
      <c r="H38" s="65">
        <f t="shared" si="15"/>
        <v>56.9</v>
      </c>
      <c r="I38" s="66">
        <f t="shared" si="16"/>
        <v>56.898</v>
      </c>
      <c r="J38" s="65">
        <f t="shared" si="17"/>
        <v>99.69999999999999</v>
      </c>
      <c r="K38" s="67">
        <f t="shared" si="18"/>
        <v>99.68</v>
      </c>
      <c r="L38" s="61">
        <v>1775</v>
      </c>
      <c r="M38" s="61">
        <v>2771</v>
      </c>
      <c r="N38" s="61">
        <v>6046</v>
      </c>
      <c r="O38" s="221">
        <v>34</v>
      </c>
      <c r="P38" s="221">
        <f t="shared" si="19"/>
        <v>10626</v>
      </c>
      <c r="Q38" s="69">
        <v>24741</v>
      </c>
      <c r="R38" s="69">
        <v>22737</v>
      </c>
      <c r="S38" s="318">
        <v>276.33</v>
      </c>
    </row>
    <row r="39" spans="1:19" ht="13.5">
      <c r="A39" s="59">
        <v>36</v>
      </c>
      <c r="B39" s="68" t="s">
        <v>39</v>
      </c>
      <c r="C39" s="64">
        <f t="shared" si="10"/>
        <v>10351</v>
      </c>
      <c r="D39" s="65">
        <f t="shared" si="11"/>
        <v>6.1</v>
      </c>
      <c r="E39" s="66">
        <f t="shared" si="12"/>
        <v>6.144</v>
      </c>
      <c r="F39" s="65">
        <f t="shared" si="13"/>
        <v>39</v>
      </c>
      <c r="G39" s="66">
        <f t="shared" si="14"/>
        <v>39.04</v>
      </c>
      <c r="H39" s="65">
        <f t="shared" si="15"/>
        <v>54</v>
      </c>
      <c r="I39" s="66">
        <f t="shared" si="16"/>
        <v>54.033</v>
      </c>
      <c r="J39" s="65">
        <f t="shared" si="17"/>
        <v>99.1</v>
      </c>
      <c r="K39" s="67">
        <f t="shared" si="18"/>
        <v>99.217</v>
      </c>
      <c r="L39" s="61">
        <v>636</v>
      </c>
      <c r="M39" s="61">
        <v>4041</v>
      </c>
      <c r="N39" s="61">
        <v>5593</v>
      </c>
      <c r="O39" s="221">
        <v>81</v>
      </c>
      <c r="P39" s="221">
        <f t="shared" si="19"/>
        <v>10351</v>
      </c>
      <c r="Q39" s="69">
        <v>19494</v>
      </c>
      <c r="R39" s="69">
        <v>19767</v>
      </c>
      <c r="S39" s="318">
        <v>192.06</v>
      </c>
    </row>
    <row r="40" spans="1:19" ht="13.5">
      <c r="A40" s="59">
        <v>37</v>
      </c>
      <c r="B40" s="68" t="s">
        <v>40</v>
      </c>
      <c r="C40" s="64">
        <f t="shared" si="10"/>
        <v>3415</v>
      </c>
      <c r="D40" s="65">
        <f t="shared" si="11"/>
        <v>13.7</v>
      </c>
      <c r="E40" s="66">
        <f t="shared" si="12"/>
        <v>13.734</v>
      </c>
      <c r="F40" s="65">
        <f t="shared" si="13"/>
        <v>39.6</v>
      </c>
      <c r="G40" s="66">
        <f t="shared" si="14"/>
        <v>39.619</v>
      </c>
      <c r="H40" s="65">
        <f t="shared" si="15"/>
        <v>46.5</v>
      </c>
      <c r="I40" s="66">
        <f t="shared" si="16"/>
        <v>46.501</v>
      </c>
      <c r="J40" s="65">
        <f t="shared" si="17"/>
        <v>99.8</v>
      </c>
      <c r="K40" s="67">
        <f t="shared" si="18"/>
        <v>99.854</v>
      </c>
      <c r="L40" s="61">
        <v>469</v>
      </c>
      <c r="M40" s="61">
        <v>1353</v>
      </c>
      <c r="N40" s="61">
        <v>1588</v>
      </c>
      <c r="O40" s="221">
        <v>5</v>
      </c>
      <c r="P40" s="221">
        <f t="shared" si="19"/>
        <v>3415</v>
      </c>
      <c r="Q40" s="69">
        <v>6761</v>
      </c>
      <c r="R40" s="69">
        <v>6802</v>
      </c>
      <c r="S40" s="318">
        <v>35.43</v>
      </c>
    </row>
    <row r="41" spans="1:19" ht="13.5">
      <c r="A41" s="59">
        <v>38</v>
      </c>
      <c r="B41" s="68" t="s">
        <v>41</v>
      </c>
      <c r="C41" s="64">
        <f t="shared" si="10"/>
        <v>2888</v>
      </c>
      <c r="D41" s="65">
        <f t="shared" si="11"/>
        <v>19.1</v>
      </c>
      <c r="E41" s="66">
        <f t="shared" si="12"/>
        <v>19.079</v>
      </c>
      <c r="F41" s="65">
        <f t="shared" si="13"/>
        <v>37.7</v>
      </c>
      <c r="G41" s="66">
        <f t="shared" si="14"/>
        <v>37.742</v>
      </c>
      <c r="H41" s="65">
        <f t="shared" si="15"/>
        <v>43.1</v>
      </c>
      <c r="I41" s="66">
        <f t="shared" si="16"/>
        <v>43.075</v>
      </c>
      <c r="J41" s="65">
        <f t="shared" si="17"/>
        <v>99.9</v>
      </c>
      <c r="K41" s="67">
        <f t="shared" si="18"/>
        <v>99.896</v>
      </c>
      <c r="L41" s="61">
        <v>551</v>
      </c>
      <c r="M41" s="61">
        <v>1090</v>
      </c>
      <c r="N41" s="61">
        <v>1244</v>
      </c>
      <c r="O41" s="221">
        <v>3</v>
      </c>
      <c r="P41" s="221">
        <f t="shared" si="19"/>
        <v>2888</v>
      </c>
      <c r="Q41" s="69">
        <v>5174</v>
      </c>
      <c r="R41" s="69">
        <v>5154</v>
      </c>
      <c r="S41" s="318">
        <v>18.92</v>
      </c>
    </row>
    <row r="42" spans="1:19" ht="13.5">
      <c r="A42" s="59">
        <v>39</v>
      </c>
      <c r="B42" s="68" t="s">
        <v>42</v>
      </c>
      <c r="C42" s="64">
        <f t="shared" si="10"/>
        <v>8663</v>
      </c>
      <c r="D42" s="65">
        <f t="shared" si="11"/>
        <v>11.1</v>
      </c>
      <c r="E42" s="66">
        <f t="shared" si="12"/>
        <v>11.139</v>
      </c>
      <c r="F42" s="65">
        <f t="shared" si="13"/>
        <v>34.2</v>
      </c>
      <c r="G42" s="66">
        <f t="shared" si="14"/>
        <v>34.157</v>
      </c>
      <c r="H42" s="65">
        <f t="shared" si="15"/>
        <v>52</v>
      </c>
      <c r="I42" s="66">
        <f t="shared" si="16"/>
        <v>52.026</v>
      </c>
      <c r="J42" s="65">
        <f t="shared" si="17"/>
        <v>97.30000000000001</v>
      </c>
      <c r="K42" s="67">
        <f t="shared" si="18"/>
        <v>97.322</v>
      </c>
      <c r="L42" s="61">
        <v>965</v>
      </c>
      <c r="M42" s="61">
        <v>2959</v>
      </c>
      <c r="N42" s="61">
        <v>4507</v>
      </c>
      <c r="O42" s="221">
        <v>232</v>
      </c>
      <c r="P42" s="221">
        <f t="shared" si="19"/>
        <v>8663</v>
      </c>
      <c r="Q42" s="69">
        <v>18735</v>
      </c>
      <c r="R42" s="69">
        <v>18407</v>
      </c>
      <c r="S42" s="318">
        <v>60.4</v>
      </c>
    </row>
    <row r="43" spans="1:19" ht="13.5">
      <c r="A43" s="59">
        <v>40</v>
      </c>
      <c r="B43" s="68" t="s">
        <v>43</v>
      </c>
      <c r="C43" s="64">
        <f t="shared" si="10"/>
        <v>7518</v>
      </c>
      <c r="D43" s="65">
        <f t="shared" si="11"/>
        <v>10.2</v>
      </c>
      <c r="E43" s="66">
        <f t="shared" si="12"/>
        <v>10.176</v>
      </c>
      <c r="F43" s="65">
        <f t="shared" si="13"/>
        <v>41.6</v>
      </c>
      <c r="G43" s="66">
        <f t="shared" si="14"/>
        <v>41.594</v>
      </c>
      <c r="H43" s="65">
        <f t="shared" si="15"/>
        <v>48.1</v>
      </c>
      <c r="I43" s="66">
        <f t="shared" si="16"/>
        <v>48.085</v>
      </c>
      <c r="J43" s="65">
        <f t="shared" si="17"/>
        <v>99.9</v>
      </c>
      <c r="K43" s="67">
        <f t="shared" si="18"/>
        <v>99.855</v>
      </c>
      <c r="L43" s="61">
        <v>765</v>
      </c>
      <c r="M43" s="61">
        <v>3127</v>
      </c>
      <c r="N43" s="61">
        <v>3615</v>
      </c>
      <c r="O43" s="221">
        <v>11</v>
      </c>
      <c r="P43" s="221">
        <f t="shared" si="19"/>
        <v>7518</v>
      </c>
      <c r="Q43" s="69">
        <v>15795</v>
      </c>
      <c r="R43" s="69">
        <v>15062</v>
      </c>
      <c r="S43" s="318">
        <v>159.93</v>
      </c>
    </row>
    <row r="44" spans="1:19" ht="13.5">
      <c r="A44" s="59">
        <v>41</v>
      </c>
      <c r="B44" s="68" t="s">
        <v>44</v>
      </c>
      <c r="C44" s="64">
        <f t="shared" si="10"/>
        <v>2961</v>
      </c>
      <c r="D44" s="65">
        <f t="shared" si="11"/>
        <v>14.4</v>
      </c>
      <c r="E44" s="66">
        <f t="shared" si="12"/>
        <v>14.353</v>
      </c>
      <c r="F44" s="65">
        <f t="shared" si="13"/>
        <v>41.9</v>
      </c>
      <c r="G44" s="66">
        <f t="shared" si="14"/>
        <v>41.912</v>
      </c>
      <c r="H44" s="65">
        <f t="shared" si="15"/>
        <v>43.3</v>
      </c>
      <c r="I44" s="66">
        <f t="shared" si="16"/>
        <v>43.262</v>
      </c>
      <c r="J44" s="65">
        <f t="shared" si="17"/>
        <v>99.6</v>
      </c>
      <c r="K44" s="67">
        <f t="shared" si="18"/>
        <v>99.527</v>
      </c>
      <c r="L44" s="61">
        <v>425</v>
      </c>
      <c r="M44" s="61">
        <v>1241</v>
      </c>
      <c r="N44" s="61">
        <v>1281</v>
      </c>
      <c r="O44" s="221">
        <v>14</v>
      </c>
      <c r="P44" s="221">
        <f t="shared" si="19"/>
        <v>2961</v>
      </c>
      <c r="Q44" s="69">
        <v>6740</v>
      </c>
      <c r="R44" s="69">
        <v>6348</v>
      </c>
      <c r="S44" s="318">
        <v>118.27</v>
      </c>
    </row>
    <row r="45" spans="1:19" ht="13.5">
      <c r="A45" s="59">
        <v>42</v>
      </c>
      <c r="B45" s="68" t="s">
        <v>45</v>
      </c>
      <c r="C45" s="64">
        <f t="shared" si="10"/>
        <v>4845</v>
      </c>
      <c r="D45" s="65">
        <f t="shared" si="11"/>
        <v>17.3</v>
      </c>
      <c r="E45" s="66">
        <f t="shared" si="12"/>
        <v>17.276</v>
      </c>
      <c r="F45" s="65">
        <f t="shared" si="13"/>
        <v>35.2</v>
      </c>
      <c r="G45" s="66">
        <f t="shared" si="14"/>
        <v>35.191</v>
      </c>
      <c r="H45" s="65">
        <f t="shared" si="15"/>
        <v>46.6</v>
      </c>
      <c r="I45" s="66">
        <f t="shared" si="16"/>
        <v>46.646</v>
      </c>
      <c r="J45" s="65">
        <f t="shared" si="17"/>
        <v>99.1</v>
      </c>
      <c r="K45" s="67">
        <f t="shared" si="18"/>
        <v>99.113</v>
      </c>
      <c r="L45" s="61">
        <v>837</v>
      </c>
      <c r="M45" s="61">
        <v>1705</v>
      </c>
      <c r="N45" s="61">
        <v>2260</v>
      </c>
      <c r="O45" s="221">
        <v>43</v>
      </c>
      <c r="P45" s="221">
        <f t="shared" si="19"/>
        <v>4845</v>
      </c>
      <c r="Q45" s="69">
        <v>10619</v>
      </c>
      <c r="R45" s="69">
        <v>9884</v>
      </c>
      <c r="S45" s="318">
        <v>211.41</v>
      </c>
    </row>
    <row r="46" spans="1:19" ht="13.5">
      <c r="A46" s="59">
        <v>43</v>
      </c>
      <c r="B46" s="68" t="s">
        <v>46</v>
      </c>
      <c r="C46" s="64">
        <f t="shared" si="10"/>
        <v>1890</v>
      </c>
      <c r="D46" s="65">
        <f t="shared" si="11"/>
        <v>21.4</v>
      </c>
      <c r="E46" s="66">
        <f t="shared" si="12"/>
        <v>21.376</v>
      </c>
      <c r="F46" s="65">
        <f t="shared" si="13"/>
        <v>39.7</v>
      </c>
      <c r="G46" s="66">
        <f t="shared" si="14"/>
        <v>39.683</v>
      </c>
      <c r="H46" s="65">
        <f t="shared" si="15"/>
        <v>38.8</v>
      </c>
      <c r="I46" s="66">
        <f t="shared" si="16"/>
        <v>38.783</v>
      </c>
      <c r="J46" s="65">
        <f t="shared" si="17"/>
        <v>99.9</v>
      </c>
      <c r="K46" s="67">
        <f t="shared" si="18"/>
        <v>99.842</v>
      </c>
      <c r="L46" s="61">
        <v>404</v>
      </c>
      <c r="M46" s="61">
        <v>750</v>
      </c>
      <c r="N46" s="61">
        <v>733</v>
      </c>
      <c r="O46" s="221">
        <v>3</v>
      </c>
      <c r="P46" s="221">
        <f t="shared" si="19"/>
        <v>1890</v>
      </c>
      <c r="Q46" s="69">
        <v>4322</v>
      </c>
      <c r="R46" s="69">
        <v>3989</v>
      </c>
      <c r="S46" s="318">
        <v>131.34</v>
      </c>
    </row>
    <row r="47" spans="1:19" ht="13.5">
      <c r="A47" s="59">
        <v>44</v>
      </c>
      <c r="B47" s="68" t="s">
        <v>47</v>
      </c>
      <c r="C47" s="64">
        <f t="shared" si="10"/>
        <v>7818</v>
      </c>
      <c r="D47" s="65">
        <f t="shared" si="11"/>
        <v>10.5</v>
      </c>
      <c r="E47" s="66">
        <f t="shared" si="12"/>
        <v>10.54</v>
      </c>
      <c r="F47" s="65">
        <f t="shared" si="13"/>
        <v>36</v>
      </c>
      <c r="G47" s="66">
        <f t="shared" si="14"/>
        <v>36.019</v>
      </c>
      <c r="H47" s="65">
        <f t="shared" si="15"/>
        <v>52.9</v>
      </c>
      <c r="I47" s="66">
        <f t="shared" si="16"/>
        <v>52.904</v>
      </c>
      <c r="J47" s="65">
        <f t="shared" si="17"/>
        <v>99.4</v>
      </c>
      <c r="K47" s="67">
        <f t="shared" si="18"/>
        <v>99.463</v>
      </c>
      <c r="L47" s="61">
        <v>824</v>
      </c>
      <c r="M47" s="61">
        <v>2816</v>
      </c>
      <c r="N47" s="61">
        <v>4136</v>
      </c>
      <c r="O47" s="221">
        <v>42</v>
      </c>
      <c r="P47" s="221">
        <f t="shared" si="19"/>
        <v>7818</v>
      </c>
      <c r="Q47" s="69">
        <v>18921</v>
      </c>
      <c r="R47" s="69">
        <v>17775</v>
      </c>
      <c r="S47" s="318">
        <v>115.71</v>
      </c>
    </row>
    <row r="48" spans="1:19" ht="13.5">
      <c r="A48" s="59">
        <v>45</v>
      </c>
      <c r="B48" s="68" t="s">
        <v>48</v>
      </c>
      <c r="C48" s="64">
        <f t="shared" si="10"/>
        <v>3901</v>
      </c>
      <c r="D48" s="65">
        <f t="shared" si="11"/>
        <v>10.9</v>
      </c>
      <c r="E48" s="66">
        <f t="shared" si="12"/>
        <v>10.869</v>
      </c>
      <c r="F48" s="65">
        <f t="shared" si="13"/>
        <v>36.3</v>
      </c>
      <c r="G48" s="66">
        <f t="shared" si="14"/>
        <v>36.298</v>
      </c>
      <c r="H48" s="65">
        <f t="shared" si="15"/>
        <v>49.3</v>
      </c>
      <c r="I48" s="66">
        <f t="shared" si="16"/>
        <v>49.269</v>
      </c>
      <c r="J48" s="65">
        <f t="shared" si="17"/>
        <v>96.5</v>
      </c>
      <c r="K48" s="67">
        <f t="shared" si="18"/>
        <v>96.436</v>
      </c>
      <c r="L48" s="61">
        <v>424</v>
      </c>
      <c r="M48" s="61">
        <v>1416</v>
      </c>
      <c r="N48" s="61">
        <v>1922</v>
      </c>
      <c r="O48" s="221">
        <v>139</v>
      </c>
      <c r="P48" s="221">
        <f t="shared" si="19"/>
        <v>3901</v>
      </c>
      <c r="Q48" s="69">
        <v>7602</v>
      </c>
      <c r="R48" s="69">
        <v>7231</v>
      </c>
      <c r="S48" s="318">
        <v>46.67</v>
      </c>
    </row>
    <row r="49" spans="1:19" ht="13.5">
      <c r="A49" s="59">
        <v>46</v>
      </c>
      <c r="B49" s="68" t="s">
        <v>49</v>
      </c>
      <c r="C49" s="64">
        <f t="shared" si="10"/>
        <v>3556</v>
      </c>
      <c r="D49" s="65">
        <f t="shared" si="11"/>
        <v>15.4</v>
      </c>
      <c r="E49" s="66">
        <f t="shared" si="12"/>
        <v>15.411</v>
      </c>
      <c r="F49" s="65">
        <f t="shared" si="13"/>
        <v>41.2</v>
      </c>
      <c r="G49" s="66">
        <f t="shared" si="14"/>
        <v>41.17</v>
      </c>
      <c r="H49" s="65">
        <f t="shared" si="15"/>
        <v>42.1</v>
      </c>
      <c r="I49" s="66">
        <f t="shared" si="16"/>
        <v>42.07</v>
      </c>
      <c r="J49" s="65">
        <f t="shared" si="17"/>
        <v>98.7</v>
      </c>
      <c r="K49" s="67">
        <f t="shared" si="18"/>
        <v>98.65100000000001</v>
      </c>
      <c r="L49" s="61">
        <v>548</v>
      </c>
      <c r="M49" s="61">
        <v>1464</v>
      </c>
      <c r="N49" s="61">
        <v>1496</v>
      </c>
      <c r="O49" s="221">
        <v>48</v>
      </c>
      <c r="P49" s="221">
        <f t="shared" si="19"/>
        <v>3556</v>
      </c>
      <c r="Q49" s="69">
        <v>7538</v>
      </c>
      <c r="R49" s="69">
        <v>6921</v>
      </c>
      <c r="S49" s="318">
        <v>93.42</v>
      </c>
    </row>
    <row r="50" spans="1:19" ht="13.5">
      <c r="A50" s="59">
        <v>47</v>
      </c>
      <c r="B50" s="68" t="s">
        <v>50</v>
      </c>
      <c r="C50" s="64">
        <f t="shared" si="10"/>
        <v>3359</v>
      </c>
      <c r="D50" s="65">
        <f t="shared" si="11"/>
        <v>9.4</v>
      </c>
      <c r="E50" s="66">
        <f t="shared" si="12"/>
        <v>9.378</v>
      </c>
      <c r="F50" s="65">
        <f t="shared" si="13"/>
        <v>47.2</v>
      </c>
      <c r="G50" s="66">
        <f t="shared" si="14"/>
        <v>47.187</v>
      </c>
      <c r="H50" s="65">
        <f t="shared" si="15"/>
        <v>43.2</v>
      </c>
      <c r="I50" s="66">
        <f t="shared" si="16"/>
        <v>43.227</v>
      </c>
      <c r="J50" s="65">
        <f t="shared" si="17"/>
        <v>99.80000000000001</v>
      </c>
      <c r="K50" s="67">
        <f t="shared" si="18"/>
        <v>99.792</v>
      </c>
      <c r="L50" s="61">
        <v>315</v>
      </c>
      <c r="M50" s="61">
        <v>1585</v>
      </c>
      <c r="N50" s="61">
        <v>1452</v>
      </c>
      <c r="O50" s="221">
        <v>7</v>
      </c>
      <c r="P50" s="221">
        <f t="shared" si="19"/>
        <v>3359</v>
      </c>
      <c r="Q50" s="69">
        <v>7272</v>
      </c>
      <c r="R50" s="69">
        <v>6888</v>
      </c>
      <c r="S50" s="318">
        <v>37.43</v>
      </c>
    </row>
    <row r="51" spans="1:19" ht="13.5">
      <c r="A51" s="59">
        <v>48</v>
      </c>
      <c r="B51" s="68" t="s">
        <v>51</v>
      </c>
      <c r="C51" s="64">
        <f t="shared" si="10"/>
        <v>2794</v>
      </c>
      <c r="D51" s="65">
        <f t="shared" si="11"/>
        <v>15.7</v>
      </c>
      <c r="E51" s="66">
        <f t="shared" si="12"/>
        <v>15.748</v>
      </c>
      <c r="F51" s="65">
        <f t="shared" si="13"/>
        <v>41.7</v>
      </c>
      <c r="G51" s="66">
        <f t="shared" si="14"/>
        <v>41.661</v>
      </c>
      <c r="H51" s="65">
        <f t="shared" si="15"/>
        <v>42.1</v>
      </c>
      <c r="I51" s="66">
        <f t="shared" si="16"/>
        <v>42.09</v>
      </c>
      <c r="J51" s="65">
        <f t="shared" si="17"/>
        <v>99.5</v>
      </c>
      <c r="K51" s="67">
        <f t="shared" si="18"/>
        <v>99.499</v>
      </c>
      <c r="L51" s="61">
        <v>440</v>
      </c>
      <c r="M51" s="61">
        <v>1164</v>
      </c>
      <c r="N51" s="61">
        <v>1176</v>
      </c>
      <c r="O51" s="221">
        <v>14</v>
      </c>
      <c r="P51" s="221">
        <f t="shared" si="19"/>
        <v>2794</v>
      </c>
      <c r="Q51" s="69">
        <v>6511</v>
      </c>
      <c r="R51" s="69">
        <v>6030</v>
      </c>
      <c r="S51" s="318">
        <v>163.29</v>
      </c>
    </row>
    <row r="52" spans="1:19" ht="13.5">
      <c r="A52" s="59">
        <v>49</v>
      </c>
      <c r="B52" s="68" t="s">
        <v>52</v>
      </c>
      <c r="C52" s="64">
        <f t="shared" si="10"/>
        <v>9249</v>
      </c>
      <c r="D52" s="65">
        <f t="shared" si="11"/>
        <v>7.1</v>
      </c>
      <c r="E52" s="66">
        <f t="shared" si="12"/>
        <v>7.114</v>
      </c>
      <c r="F52" s="65">
        <f t="shared" si="13"/>
        <v>32.2</v>
      </c>
      <c r="G52" s="66">
        <f t="shared" si="14"/>
        <v>32.231</v>
      </c>
      <c r="H52" s="65">
        <f t="shared" si="15"/>
        <v>59.5</v>
      </c>
      <c r="I52" s="66">
        <f t="shared" si="16"/>
        <v>59.488</v>
      </c>
      <c r="J52" s="65">
        <f t="shared" si="17"/>
        <v>98.80000000000001</v>
      </c>
      <c r="K52" s="67">
        <f t="shared" si="18"/>
        <v>98.833</v>
      </c>
      <c r="L52" s="61">
        <v>658</v>
      </c>
      <c r="M52" s="61">
        <v>2981</v>
      </c>
      <c r="N52" s="61">
        <v>5502</v>
      </c>
      <c r="O52" s="221">
        <v>108</v>
      </c>
      <c r="P52" s="221">
        <f t="shared" si="19"/>
        <v>9249</v>
      </c>
      <c r="Q52" s="69">
        <v>19194</v>
      </c>
      <c r="R52" s="69">
        <v>18191</v>
      </c>
      <c r="S52" s="318">
        <v>72.76</v>
      </c>
    </row>
    <row r="53" spans="1:19" ht="13.5">
      <c r="A53" s="59">
        <v>50</v>
      </c>
      <c r="B53" s="68" t="s">
        <v>53</v>
      </c>
      <c r="C53" s="64">
        <f t="shared" si="10"/>
        <v>5551</v>
      </c>
      <c r="D53" s="65">
        <f t="shared" si="11"/>
        <v>12.6</v>
      </c>
      <c r="E53" s="66">
        <f t="shared" si="12"/>
        <v>12.592</v>
      </c>
      <c r="F53" s="65">
        <f t="shared" si="13"/>
        <v>38.3</v>
      </c>
      <c r="G53" s="66">
        <f t="shared" si="14"/>
        <v>38.263</v>
      </c>
      <c r="H53" s="65">
        <f t="shared" si="15"/>
        <v>48.3</v>
      </c>
      <c r="I53" s="66">
        <f t="shared" si="16"/>
        <v>48.28</v>
      </c>
      <c r="J53" s="65">
        <f t="shared" si="17"/>
        <v>99.19999999999999</v>
      </c>
      <c r="K53" s="67">
        <f t="shared" si="18"/>
        <v>99.13499999999999</v>
      </c>
      <c r="L53" s="61">
        <v>699</v>
      </c>
      <c r="M53" s="61">
        <v>2124</v>
      </c>
      <c r="N53" s="61">
        <v>2680</v>
      </c>
      <c r="O53" s="221">
        <v>48</v>
      </c>
      <c r="P53" s="221">
        <f t="shared" si="19"/>
        <v>5551</v>
      </c>
      <c r="Q53" s="69">
        <v>12105</v>
      </c>
      <c r="R53" s="69">
        <v>11202</v>
      </c>
      <c r="S53" s="318">
        <v>125.18</v>
      </c>
    </row>
    <row r="54" spans="1:19" ht="13.5">
      <c r="A54" s="59">
        <v>51</v>
      </c>
      <c r="B54" s="68" t="s">
        <v>54</v>
      </c>
      <c r="C54" s="64">
        <f t="shared" si="10"/>
        <v>2664</v>
      </c>
      <c r="D54" s="65">
        <f t="shared" si="11"/>
        <v>2.4</v>
      </c>
      <c r="E54" s="66">
        <f t="shared" si="12"/>
        <v>2.365</v>
      </c>
      <c r="F54" s="65">
        <f t="shared" si="13"/>
        <v>27.7</v>
      </c>
      <c r="G54" s="66">
        <f t="shared" si="14"/>
        <v>27.665</v>
      </c>
      <c r="H54" s="65">
        <f t="shared" si="15"/>
        <v>69.8</v>
      </c>
      <c r="I54" s="66">
        <f t="shared" si="16"/>
        <v>69.782</v>
      </c>
      <c r="J54" s="65">
        <f t="shared" si="17"/>
        <v>99.89999999999999</v>
      </c>
      <c r="K54" s="67">
        <f t="shared" si="18"/>
        <v>99.812</v>
      </c>
      <c r="L54" s="61">
        <v>63</v>
      </c>
      <c r="M54" s="61">
        <v>737</v>
      </c>
      <c r="N54" s="61">
        <v>1859</v>
      </c>
      <c r="O54" s="221">
        <v>5</v>
      </c>
      <c r="P54" s="221">
        <f t="shared" si="19"/>
        <v>2664</v>
      </c>
      <c r="Q54" s="69">
        <v>5533</v>
      </c>
      <c r="R54" s="69">
        <v>5418</v>
      </c>
      <c r="S54" s="318">
        <v>58.69</v>
      </c>
    </row>
    <row r="55" spans="1:19" ht="13.5">
      <c r="A55" s="59">
        <v>52</v>
      </c>
      <c r="B55" s="68" t="s">
        <v>55</v>
      </c>
      <c r="C55" s="64">
        <f t="shared" si="10"/>
        <v>760</v>
      </c>
      <c r="D55" s="65">
        <f t="shared" si="11"/>
        <v>1.2</v>
      </c>
      <c r="E55" s="66">
        <f t="shared" si="12"/>
        <v>1.184</v>
      </c>
      <c r="F55" s="65">
        <f t="shared" si="13"/>
        <v>68.4</v>
      </c>
      <c r="G55" s="66">
        <f t="shared" si="14"/>
        <v>68.421</v>
      </c>
      <c r="H55" s="65">
        <f t="shared" si="15"/>
        <v>30.3</v>
      </c>
      <c r="I55" s="66">
        <f t="shared" si="16"/>
        <v>30.263</v>
      </c>
      <c r="J55" s="65">
        <f t="shared" si="17"/>
        <v>99.9</v>
      </c>
      <c r="K55" s="67">
        <f t="shared" si="18"/>
        <v>99.86800000000001</v>
      </c>
      <c r="L55" s="61">
        <v>9</v>
      </c>
      <c r="M55" s="61">
        <v>520</v>
      </c>
      <c r="N55" s="61">
        <v>230</v>
      </c>
      <c r="O55" s="221">
        <v>1</v>
      </c>
      <c r="P55" s="221">
        <f t="shared" si="19"/>
        <v>760</v>
      </c>
      <c r="Q55" s="69">
        <v>8188</v>
      </c>
      <c r="R55" s="69">
        <v>7700</v>
      </c>
      <c r="S55" s="318">
        <v>103.64</v>
      </c>
    </row>
    <row r="56" spans="1:19" ht="13.5">
      <c r="A56" s="59">
        <v>53</v>
      </c>
      <c r="B56" s="68" t="s">
        <v>56</v>
      </c>
      <c r="C56" s="64">
        <f t="shared" si="10"/>
        <v>7789</v>
      </c>
      <c r="D56" s="65">
        <f t="shared" si="11"/>
        <v>0</v>
      </c>
      <c r="E56" s="66">
        <f t="shared" si="12"/>
        <v>0</v>
      </c>
      <c r="F56" s="65">
        <f t="shared" si="13"/>
        <v>0</v>
      </c>
      <c r="G56" s="66">
        <f t="shared" si="14"/>
        <v>0</v>
      </c>
      <c r="H56" s="65">
        <f t="shared" si="15"/>
        <v>0</v>
      </c>
      <c r="I56" s="66">
        <f t="shared" si="16"/>
        <v>0</v>
      </c>
      <c r="J56" s="65">
        <f t="shared" si="17"/>
        <v>0</v>
      </c>
      <c r="K56" s="67">
        <f t="shared" si="18"/>
        <v>0</v>
      </c>
      <c r="L56" s="61">
        <v>0</v>
      </c>
      <c r="M56" s="61">
        <v>0</v>
      </c>
      <c r="N56" s="61">
        <v>0</v>
      </c>
      <c r="P56" s="221">
        <v>7789</v>
      </c>
      <c r="Q56" s="69">
        <v>15910</v>
      </c>
      <c r="R56" s="69">
        <v>16001</v>
      </c>
      <c r="S56" s="318">
        <v>68.39</v>
      </c>
    </row>
    <row r="57" spans="1:19" ht="13.5">
      <c r="A57" s="59">
        <v>54</v>
      </c>
      <c r="B57" s="68" t="s">
        <v>57</v>
      </c>
      <c r="C57" s="64">
        <f t="shared" si="10"/>
        <v>1146</v>
      </c>
      <c r="D57" s="65">
        <f t="shared" si="11"/>
        <v>11.5</v>
      </c>
      <c r="E57" s="66">
        <f t="shared" si="12"/>
        <v>11.518</v>
      </c>
      <c r="F57" s="65">
        <f t="shared" si="13"/>
        <v>26.3</v>
      </c>
      <c r="G57" s="66">
        <f t="shared" si="14"/>
        <v>26.265</v>
      </c>
      <c r="H57" s="65">
        <f t="shared" si="15"/>
        <v>62.2</v>
      </c>
      <c r="I57" s="66">
        <f t="shared" si="16"/>
        <v>62.216</v>
      </c>
      <c r="J57" s="65">
        <f t="shared" si="17"/>
        <v>100</v>
      </c>
      <c r="K57" s="67">
        <f t="shared" si="18"/>
        <v>99.999</v>
      </c>
      <c r="L57" s="61">
        <v>132</v>
      </c>
      <c r="M57" s="61">
        <v>301</v>
      </c>
      <c r="N57" s="61">
        <v>713</v>
      </c>
      <c r="P57" s="221">
        <f>SUM(L57:O57)</f>
        <v>1146</v>
      </c>
      <c r="Q57" s="69">
        <v>3125</v>
      </c>
      <c r="R57" s="69">
        <v>2820</v>
      </c>
      <c r="S57" s="318">
        <v>197.35</v>
      </c>
    </row>
    <row r="58" spans="1:19" ht="13.5">
      <c r="A58" s="59">
        <v>55</v>
      </c>
      <c r="B58" s="68" t="s">
        <v>58</v>
      </c>
      <c r="C58" s="64">
        <f t="shared" si="10"/>
        <v>5563</v>
      </c>
      <c r="D58" s="65">
        <f t="shared" si="11"/>
        <v>0</v>
      </c>
      <c r="E58" s="66">
        <f t="shared" si="12"/>
        <v>0</v>
      </c>
      <c r="F58" s="65">
        <f t="shared" si="13"/>
        <v>0</v>
      </c>
      <c r="G58" s="66">
        <f t="shared" si="14"/>
        <v>0</v>
      </c>
      <c r="H58" s="65">
        <f t="shared" si="15"/>
        <v>0</v>
      </c>
      <c r="I58" s="66">
        <f t="shared" si="16"/>
        <v>0</v>
      </c>
      <c r="J58" s="65">
        <f t="shared" si="17"/>
        <v>0</v>
      </c>
      <c r="K58" s="67">
        <f t="shared" si="18"/>
        <v>0</v>
      </c>
      <c r="L58" s="61">
        <v>0</v>
      </c>
      <c r="M58" s="61">
        <v>0</v>
      </c>
      <c r="N58" s="61">
        <v>0</v>
      </c>
      <c r="P58" s="221">
        <v>5563</v>
      </c>
      <c r="Q58" s="69">
        <v>10992</v>
      </c>
      <c r="R58" s="69">
        <v>11515</v>
      </c>
      <c r="S58" s="318">
        <v>78.71</v>
      </c>
    </row>
    <row r="59" spans="1:19" ht="13.5">
      <c r="A59" s="59">
        <v>56</v>
      </c>
      <c r="B59" s="68" t="s">
        <v>59</v>
      </c>
      <c r="C59" s="64">
        <f t="shared" si="10"/>
        <v>3345</v>
      </c>
      <c r="D59" s="65">
        <f t="shared" si="11"/>
        <v>0</v>
      </c>
      <c r="E59" s="66">
        <f t="shared" si="12"/>
        <v>0</v>
      </c>
      <c r="F59" s="65">
        <f t="shared" si="13"/>
        <v>0</v>
      </c>
      <c r="G59" s="66">
        <f t="shared" si="14"/>
        <v>0</v>
      </c>
      <c r="H59" s="65">
        <f t="shared" si="15"/>
        <v>0</v>
      </c>
      <c r="I59" s="66">
        <f t="shared" si="16"/>
        <v>0</v>
      </c>
      <c r="J59" s="65">
        <f t="shared" si="17"/>
        <v>0</v>
      </c>
      <c r="K59" s="67">
        <f t="shared" si="18"/>
        <v>0</v>
      </c>
      <c r="L59" s="61">
        <v>0</v>
      </c>
      <c r="M59" s="61">
        <v>0</v>
      </c>
      <c r="N59" s="61">
        <v>0</v>
      </c>
      <c r="P59" s="221">
        <v>3345</v>
      </c>
      <c r="Q59" s="69">
        <v>7170</v>
      </c>
      <c r="R59" s="69">
        <v>6932</v>
      </c>
      <c r="S59" s="318">
        <v>51.42</v>
      </c>
    </row>
    <row r="60" spans="1:19" ht="13.5">
      <c r="A60" s="59">
        <v>57</v>
      </c>
      <c r="B60" s="68" t="s">
        <v>60</v>
      </c>
      <c r="C60" s="64">
        <f t="shared" si="10"/>
        <v>9849</v>
      </c>
      <c r="D60" s="65">
        <f t="shared" si="11"/>
        <v>0</v>
      </c>
      <c r="E60" s="66">
        <f t="shared" si="12"/>
        <v>0</v>
      </c>
      <c r="F60" s="65">
        <f t="shared" si="13"/>
        <v>0</v>
      </c>
      <c r="G60" s="66">
        <f t="shared" si="14"/>
        <v>0</v>
      </c>
      <c r="H60" s="65">
        <f t="shared" si="15"/>
        <v>0</v>
      </c>
      <c r="I60" s="66">
        <f t="shared" si="16"/>
        <v>0</v>
      </c>
      <c r="J60" s="65">
        <f t="shared" si="17"/>
        <v>0</v>
      </c>
      <c r="K60" s="67">
        <f t="shared" si="18"/>
        <v>0</v>
      </c>
      <c r="L60" s="474">
        <v>0</v>
      </c>
      <c r="M60" s="474">
        <v>0</v>
      </c>
      <c r="N60" s="474">
        <v>0</v>
      </c>
      <c r="O60" s="475"/>
      <c r="P60" s="475">
        <v>9849</v>
      </c>
      <c r="Q60" s="69">
        <v>21615</v>
      </c>
      <c r="R60" s="476">
        <v>20905</v>
      </c>
      <c r="S60" s="477">
        <v>223.14</v>
      </c>
    </row>
    <row r="61" spans="1:19" ht="13.5">
      <c r="A61" s="59">
        <v>58</v>
      </c>
      <c r="B61" s="68" t="s">
        <v>61</v>
      </c>
      <c r="C61" s="64">
        <f t="shared" si="10"/>
        <v>843</v>
      </c>
      <c r="D61" s="65">
        <f t="shared" si="11"/>
        <v>0</v>
      </c>
      <c r="E61" s="66">
        <f t="shared" si="12"/>
        <v>0</v>
      </c>
      <c r="F61" s="65">
        <f t="shared" si="13"/>
        <v>0.2</v>
      </c>
      <c r="G61" s="66">
        <f t="shared" si="14"/>
        <v>0.237</v>
      </c>
      <c r="H61" s="65">
        <f t="shared" si="15"/>
        <v>0.9</v>
      </c>
      <c r="I61" s="66">
        <f t="shared" si="16"/>
        <v>0.949</v>
      </c>
      <c r="J61" s="65">
        <f t="shared" si="17"/>
        <v>1.1</v>
      </c>
      <c r="K61" s="67">
        <f t="shared" si="18"/>
        <v>1.186</v>
      </c>
      <c r="L61" s="61">
        <v>0</v>
      </c>
      <c r="M61" s="61">
        <v>2</v>
      </c>
      <c r="N61" s="61">
        <v>8</v>
      </c>
      <c r="P61" s="221">
        <v>843</v>
      </c>
      <c r="Q61" s="476">
        <v>1625</v>
      </c>
      <c r="R61" s="69">
        <v>1531</v>
      </c>
      <c r="S61" s="318">
        <v>84.37</v>
      </c>
    </row>
    <row r="62" spans="1:19" ht="13.5">
      <c r="A62" s="59">
        <v>59</v>
      </c>
      <c r="B62" s="68" t="s">
        <v>62</v>
      </c>
      <c r="C62" s="64">
        <f t="shared" si="10"/>
        <v>4074</v>
      </c>
      <c r="D62" s="65">
        <f t="shared" si="11"/>
        <v>10.7</v>
      </c>
      <c r="E62" s="66">
        <f t="shared" si="12"/>
        <v>10.727</v>
      </c>
      <c r="F62" s="65">
        <f t="shared" si="13"/>
        <v>36.2</v>
      </c>
      <c r="G62" s="66">
        <f t="shared" si="14"/>
        <v>36.205</v>
      </c>
      <c r="H62" s="65">
        <f t="shared" si="15"/>
        <v>53</v>
      </c>
      <c r="I62" s="66">
        <f t="shared" si="16"/>
        <v>52.995</v>
      </c>
      <c r="J62" s="65">
        <f t="shared" si="17"/>
        <v>99.9</v>
      </c>
      <c r="K62" s="67">
        <f t="shared" si="18"/>
        <v>99.92699999999999</v>
      </c>
      <c r="L62" s="61">
        <v>437</v>
      </c>
      <c r="M62" s="61">
        <v>1475</v>
      </c>
      <c r="N62" s="61">
        <v>2159</v>
      </c>
      <c r="O62" s="221">
        <v>3</v>
      </c>
      <c r="P62" s="221">
        <f>SUM(L62:O62)</f>
        <v>4074</v>
      </c>
      <c r="Q62" s="69">
        <v>8584</v>
      </c>
      <c r="R62" s="69">
        <v>8224</v>
      </c>
      <c r="S62" s="318">
        <v>46.53</v>
      </c>
    </row>
    <row r="63" spans="1:19" ht="13.5">
      <c r="A63" s="59">
        <v>60</v>
      </c>
      <c r="B63" s="68" t="s">
        <v>63</v>
      </c>
      <c r="C63" s="64">
        <f t="shared" si="10"/>
        <v>3136</v>
      </c>
      <c r="D63" s="65">
        <f t="shared" si="11"/>
        <v>0</v>
      </c>
      <c r="E63" s="66">
        <f t="shared" si="12"/>
        <v>0</v>
      </c>
      <c r="F63" s="65">
        <f t="shared" si="13"/>
        <v>0</v>
      </c>
      <c r="G63" s="66">
        <f t="shared" si="14"/>
        <v>0</v>
      </c>
      <c r="H63" s="65">
        <f t="shared" si="15"/>
        <v>0</v>
      </c>
      <c r="I63" s="66">
        <f t="shared" si="16"/>
        <v>0</v>
      </c>
      <c r="J63" s="65">
        <f t="shared" si="17"/>
        <v>0</v>
      </c>
      <c r="K63" s="67">
        <f t="shared" si="18"/>
        <v>0</v>
      </c>
      <c r="L63" s="61">
        <v>0</v>
      </c>
      <c r="M63" s="61">
        <v>0</v>
      </c>
      <c r="N63" s="61">
        <v>0</v>
      </c>
      <c r="P63" s="221">
        <v>3136</v>
      </c>
      <c r="Q63" s="69">
        <v>6722</v>
      </c>
      <c r="R63" s="69">
        <v>6209</v>
      </c>
      <c r="S63" s="318">
        <v>230.13</v>
      </c>
    </row>
    <row r="64" spans="2:19" ht="13.5">
      <c r="B64" s="448" t="s">
        <v>157</v>
      </c>
      <c r="C64" s="449">
        <f t="shared" si="10"/>
        <v>765428</v>
      </c>
      <c r="D64" s="450">
        <f t="shared" si="11"/>
        <v>5</v>
      </c>
      <c r="E64" s="451">
        <f t="shared" si="12"/>
        <v>5.003</v>
      </c>
      <c r="F64" s="450">
        <f t="shared" si="13"/>
        <v>28</v>
      </c>
      <c r="G64" s="451">
        <f t="shared" si="14"/>
        <v>27.951</v>
      </c>
      <c r="H64" s="450">
        <f t="shared" si="15"/>
        <v>65.2</v>
      </c>
      <c r="I64" s="451">
        <f t="shared" si="16"/>
        <v>65.173</v>
      </c>
      <c r="J64" s="450">
        <f t="shared" si="17"/>
        <v>98.2</v>
      </c>
      <c r="K64" s="452">
        <f t="shared" si="18"/>
        <v>98.12700000000001</v>
      </c>
      <c r="L64" s="453">
        <f aca="true" t="shared" si="20" ref="L64:S64">SUM(L4:L16)</f>
        <v>38294</v>
      </c>
      <c r="M64" s="453">
        <f t="shared" si="20"/>
        <v>213942</v>
      </c>
      <c r="N64" s="453">
        <f t="shared" si="20"/>
        <v>498856</v>
      </c>
      <c r="O64" s="467">
        <f t="shared" si="20"/>
        <v>14336</v>
      </c>
      <c r="P64" s="467">
        <f t="shared" si="20"/>
        <v>765428</v>
      </c>
      <c r="Q64" s="455">
        <f t="shared" si="20"/>
        <v>1643093</v>
      </c>
      <c r="R64" s="455">
        <f t="shared" si="20"/>
        <v>1602602</v>
      </c>
      <c r="S64" s="456">
        <f t="shared" si="20"/>
        <v>6031.55</v>
      </c>
    </row>
    <row r="65" spans="2:19" ht="13.5">
      <c r="B65" s="448" t="s">
        <v>158</v>
      </c>
      <c r="C65" s="449">
        <f t="shared" si="10"/>
        <v>202677</v>
      </c>
      <c r="D65" s="450">
        <f t="shared" si="11"/>
        <v>10.6</v>
      </c>
      <c r="E65" s="451">
        <f t="shared" si="12"/>
        <v>10.601</v>
      </c>
      <c r="F65" s="450">
        <f t="shared" si="13"/>
        <v>28.3</v>
      </c>
      <c r="G65" s="451">
        <f t="shared" si="14"/>
        <v>28.313</v>
      </c>
      <c r="H65" s="450">
        <f t="shared" si="15"/>
        <v>45.5</v>
      </c>
      <c r="I65" s="451">
        <f t="shared" si="16"/>
        <v>45.477</v>
      </c>
      <c r="J65" s="450">
        <f t="shared" si="17"/>
        <v>84.4</v>
      </c>
      <c r="K65" s="452">
        <f t="shared" si="18"/>
        <v>84.39099999999999</v>
      </c>
      <c r="L65" s="453">
        <f aca="true" t="shared" si="21" ref="L65:S65">SUM(L17:L63)</f>
        <v>21486</v>
      </c>
      <c r="M65" s="453">
        <f t="shared" si="21"/>
        <v>57384</v>
      </c>
      <c r="N65" s="453">
        <f t="shared" si="21"/>
        <v>92171</v>
      </c>
      <c r="O65" s="467">
        <f t="shared" si="21"/>
        <v>1121</v>
      </c>
      <c r="P65" s="467">
        <f t="shared" si="21"/>
        <v>202677</v>
      </c>
      <c r="Q65" s="455">
        <f t="shared" si="21"/>
        <v>448226</v>
      </c>
      <c r="R65" s="455">
        <f t="shared" si="21"/>
        <v>426462</v>
      </c>
      <c r="S65" s="456">
        <f t="shared" si="21"/>
        <v>7752.180000000003</v>
      </c>
    </row>
    <row r="66" spans="2:19" ht="13.5">
      <c r="B66" s="448" t="s">
        <v>159</v>
      </c>
      <c r="C66" s="449">
        <f t="shared" si="10"/>
        <v>968105</v>
      </c>
      <c r="D66" s="450">
        <f t="shared" si="11"/>
        <v>6.2</v>
      </c>
      <c r="E66" s="451">
        <f t="shared" si="12"/>
        <v>6.175</v>
      </c>
      <c r="F66" s="450">
        <f t="shared" si="13"/>
        <v>28</v>
      </c>
      <c r="G66" s="451">
        <f t="shared" si="14"/>
        <v>28.027</v>
      </c>
      <c r="H66" s="450">
        <f t="shared" si="15"/>
        <v>61</v>
      </c>
      <c r="I66" s="451">
        <f t="shared" si="16"/>
        <v>61.05</v>
      </c>
      <c r="J66" s="450">
        <f t="shared" si="17"/>
        <v>95.2</v>
      </c>
      <c r="K66" s="452">
        <f t="shared" si="18"/>
        <v>95.252</v>
      </c>
      <c r="L66" s="454">
        <f aca="true" t="shared" si="22" ref="L66:S66">SUM(L64:L65)</f>
        <v>59780</v>
      </c>
      <c r="M66" s="454">
        <f t="shared" si="22"/>
        <v>271326</v>
      </c>
      <c r="N66" s="454">
        <f t="shared" si="22"/>
        <v>591027</v>
      </c>
      <c r="O66" s="467">
        <f t="shared" si="22"/>
        <v>15457</v>
      </c>
      <c r="P66" s="467">
        <f t="shared" si="22"/>
        <v>968105</v>
      </c>
      <c r="Q66" s="455">
        <f t="shared" si="22"/>
        <v>2091319</v>
      </c>
      <c r="R66" s="455">
        <f t="shared" si="22"/>
        <v>2029064</v>
      </c>
      <c r="S66" s="456">
        <f t="shared" si="22"/>
        <v>13783.730000000003</v>
      </c>
    </row>
    <row r="67" spans="2:19" ht="13.5">
      <c r="B67" s="68"/>
      <c r="C67" s="64"/>
      <c r="D67" s="65"/>
      <c r="E67" s="66"/>
      <c r="F67" s="65"/>
      <c r="G67" s="66"/>
      <c r="H67" s="65"/>
      <c r="I67" s="66"/>
      <c r="J67" s="65"/>
      <c r="K67" s="67"/>
      <c r="Q67" s="69"/>
      <c r="R67" s="69"/>
      <c r="S67" s="318"/>
    </row>
    <row r="68" spans="2:19" ht="13.5">
      <c r="B68" s="62"/>
      <c r="Q68" s="69"/>
      <c r="R68" s="69"/>
      <c r="S68" s="318"/>
    </row>
    <row r="69" spans="2:19" ht="13.5">
      <c r="B69" s="68" t="s">
        <v>1</v>
      </c>
      <c r="C69" s="64"/>
      <c r="D69" s="65"/>
      <c r="E69" s="66"/>
      <c r="F69" s="65"/>
      <c r="G69" s="66"/>
      <c r="H69" s="65"/>
      <c r="I69" s="66"/>
      <c r="J69" s="65"/>
      <c r="K69" s="67"/>
      <c r="L69" s="61">
        <v>3514</v>
      </c>
      <c r="M69" s="61">
        <v>15221</v>
      </c>
      <c r="N69" s="61">
        <v>38539</v>
      </c>
      <c r="P69" s="221">
        <v>57934</v>
      </c>
      <c r="Q69" s="69">
        <v>118118</v>
      </c>
      <c r="R69" s="69"/>
      <c r="S69" s="318"/>
    </row>
    <row r="70" spans="2:19" ht="13.5">
      <c r="B70" s="68" t="s">
        <v>231</v>
      </c>
      <c r="C70" s="64"/>
      <c r="D70" s="65"/>
      <c r="E70" s="66"/>
      <c r="F70" s="65"/>
      <c r="G70" s="66"/>
      <c r="H70" s="65"/>
      <c r="I70" s="66"/>
      <c r="J70" s="65"/>
      <c r="K70" s="67"/>
      <c r="L70" s="61">
        <v>671</v>
      </c>
      <c r="M70" s="61">
        <v>1435</v>
      </c>
      <c r="N70" s="61">
        <v>2526</v>
      </c>
      <c r="P70" s="221">
        <v>4636</v>
      </c>
      <c r="Q70" s="69">
        <v>7687</v>
      </c>
      <c r="R70" s="69"/>
      <c r="S70" s="318"/>
    </row>
    <row r="71" spans="12:17" ht="13.5">
      <c r="L71" s="69">
        <f>SUM(L69:L70)</f>
        <v>4185</v>
      </c>
      <c r="M71" s="69">
        <f>SUM(M69:M70)</f>
        <v>16656</v>
      </c>
      <c r="N71" s="69">
        <f>SUM(N69:N70)</f>
        <v>41065</v>
      </c>
      <c r="O71" s="222"/>
      <c r="P71" s="222">
        <f>SUM(P69:P70)</f>
        <v>62570</v>
      </c>
      <c r="Q71" s="69"/>
    </row>
    <row r="73" spans="2:16" ht="13.5">
      <c r="B73" s="59" t="s">
        <v>232</v>
      </c>
      <c r="L73" s="61">
        <v>1223</v>
      </c>
      <c r="M73" s="61">
        <v>8050</v>
      </c>
      <c r="N73" s="61">
        <v>13866</v>
      </c>
      <c r="P73" s="221">
        <v>23225</v>
      </c>
    </row>
    <row r="74" spans="2:16" ht="13.5">
      <c r="B74" s="59" t="s">
        <v>233</v>
      </c>
      <c r="L74" s="61">
        <v>418</v>
      </c>
      <c r="M74" s="61">
        <v>1493</v>
      </c>
      <c r="N74" s="61">
        <v>1531</v>
      </c>
      <c r="P74" s="221">
        <v>3449</v>
      </c>
    </row>
    <row r="75" spans="2:16" ht="13.5">
      <c r="B75" s="59" t="s">
        <v>234</v>
      </c>
      <c r="L75" s="61">
        <v>563</v>
      </c>
      <c r="M75" s="61">
        <v>1295</v>
      </c>
      <c r="N75" s="61">
        <v>1250</v>
      </c>
      <c r="P75" s="221">
        <v>3116</v>
      </c>
    </row>
    <row r="76" spans="2:16" ht="13.5">
      <c r="B76" s="59" t="s">
        <v>235</v>
      </c>
      <c r="L76" s="61">
        <v>311</v>
      </c>
      <c r="M76" s="61">
        <v>1056</v>
      </c>
      <c r="N76" s="61">
        <v>929</v>
      </c>
      <c r="P76" s="221">
        <v>2345</v>
      </c>
    </row>
    <row r="77" spans="12:16" ht="13.5">
      <c r="L77" s="59">
        <f>SUM(L73:L76)</f>
        <v>2515</v>
      </c>
      <c r="M77" s="59">
        <f>SUM(M73:M76)</f>
        <v>11894</v>
      </c>
      <c r="N77" s="59">
        <f>SUM(N73:N76)</f>
        <v>17576</v>
      </c>
      <c r="O77" s="464"/>
      <c r="P77" s="464">
        <f>SUM(P73:P76)</f>
        <v>32135</v>
      </c>
    </row>
    <row r="79" spans="2:16" ht="13.5">
      <c r="B79" s="59" t="s">
        <v>236</v>
      </c>
      <c r="L79" s="61">
        <v>2125</v>
      </c>
      <c r="M79" s="61">
        <v>5720</v>
      </c>
      <c r="N79" s="61">
        <v>9278</v>
      </c>
      <c r="P79" s="221">
        <v>17269</v>
      </c>
    </row>
    <row r="80" spans="2:16" ht="13.5">
      <c r="B80" s="59" t="s">
        <v>237</v>
      </c>
      <c r="L80" s="61">
        <v>463</v>
      </c>
      <c r="M80" s="61">
        <v>560</v>
      </c>
      <c r="N80" s="61">
        <v>700</v>
      </c>
      <c r="P80" s="221">
        <v>1724</v>
      </c>
    </row>
    <row r="81" spans="2:16" ht="13.5">
      <c r="B81" s="59" t="s">
        <v>238</v>
      </c>
      <c r="L81" s="61">
        <v>1066</v>
      </c>
      <c r="M81" s="61">
        <v>1656</v>
      </c>
      <c r="N81" s="61">
        <v>2684</v>
      </c>
      <c r="P81" s="221">
        <v>5409</v>
      </c>
    </row>
    <row r="82" spans="2:16" ht="13.5">
      <c r="B82" s="59" t="s">
        <v>239</v>
      </c>
      <c r="L82" s="61">
        <v>608</v>
      </c>
      <c r="M82" s="61">
        <v>589</v>
      </c>
      <c r="N82" s="61">
        <v>930</v>
      </c>
      <c r="P82" s="221">
        <v>2127</v>
      </c>
    </row>
    <row r="83" spans="2:16" ht="13.5">
      <c r="B83" s="59" t="s">
        <v>240</v>
      </c>
      <c r="L83" s="61">
        <v>392</v>
      </c>
      <c r="M83" s="61">
        <v>397</v>
      </c>
      <c r="N83" s="61">
        <v>485</v>
      </c>
      <c r="P83" s="221">
        <v>1274</v>
      </c>
    </row>
    <row r="84" spans="12:16" ht="13.5">
      <c r="L84" s="59">
        <f>SUM(L79:L83)</f>
        <v>4654</v>
      </c>
      <c r="M84" s="59">
        <f>SUM(M79:M83)</f>
        <v>8922</v>
      </c>
      <c r="N84" s="59">
        <f>SUM(N79:N83)</f>
        <v>14077</v>
      </c>
      <c r="O84" s="464"/>
      <c r="P84" s="464">
        <f>SUM(P79:P83)</f>
        <v>27803</v>
      </c>
    </row>
    <row r="86" spans="2:16" ht="13.5">
      <c r="B86" s="59" t="s">
        <v>241</v>
      </c>
      <c r="L86" s="61">
        <v>1554</v>
      </c>
      <c r="M86" s="61">
        <v>6109</v>
      </c>
      <c r="N86" s="61">
        <v>10173</v>
      </c>
      <c r="P86" s="221">
        <v>17845</v>
      </c>
    </row>
    <row r="87" spans="2:16" ht="13.5">
      <c r="B87" s="59" t="s">
        <v>242</v>
      </c>
      <c r="L87" s="61">
        <v>691</v>
      </c>
      <c r="M87" s="61">
        <v>2317</v>
      </c>
      <c r="N87" s="61">
        <v>2898</v>
      </c>
      <c r="P87" s="221">
        <v>5916</v>
      </c>
    </row>
    <row r="88" spans="2:16" ht="13.5">
      <c r="B88" s="59" t="s">
        <v>243</v>
      </c>
      <c r="L88" s="61">
        <v>914</v>
      </c>
      <c r="M88" s="61">
        <v>1863</v>
      </c>
      <c r="N88" s="61">
        <v>1800</v>
      </c>
      <c r="P88" s="221">
        <v>4581</v>
      </c>
    </row>
    <row r="89" spans="2:16" ht="13.5">
      <c r="B89" s="59" t="s">
        <v>244</v>
      </c>
      <c r="L89" s="61">
        <v>685</v>
      </c>
      <c r="M89" s="61">
        <v>1853</v>
      </c>
      <c r="N89" s="61">
        <v>1439</v>
      </c>
      <c r="P89" s="221">
        <v>3980</v>
      </c>
    </row>
    <row r="90" spans="12:16" ht="13.5">
      <c r="L90" s="59">
        <f>SUM(L86:L89)</f>
        <v>3844</v>
      </c>
      <c r="M90" s="59">
        <f>SUM(M86:M89)</f>
        <v>12142</v>
      </c>
      <c r="N90" s="59">
        <f>SUM(N86:N89)</f>
        <v>16310</v>
      </c>
      <c r="O90" s="464"/>
      <c r="P90" s="464">
        <f>SUM(P86:P89)</f>
        <v>32322</v>
      </c>
    </row>
    <row r="92" spans="2:16" ht="13.5">
      <c r="B92" s="59" t="s">
        <v>245</v>
      </c>
      <c r="L92" s="61">
        <v>1523</v>
      </c>
      <c r="M92" s="61">
        <v>7426</v>
      </c>
      <c r="N92" s="61">
        <v>13483</v>
      </c>
      <c r="P92" s="221">
        <v>22593</v>
      </c>
    </row>
    <row r="93" spans="2:16" ht="13.5">
      <c r="B93" s="59" t="s">
        <v>246</v>
      </c>
      <c r="L93" s="61">
        <v>745</v>
      </c>
      <c r="M93" s="61">
        <v>2125</v>
      </c>
      <c r="N93" s="61">
        <v>3174</v>
      </c>
      <c r="P93" s="221">
        <v>6063</v>
      </c>
    </row>
    <row r="94" spans="2:16" ht="13.5">
      <c r="B94" s="59" t="s">
        <v>247</v>
      </c>
      <c r="L94" s="61">
        <v>855</v>
      </c>
      <c r="M94" s="61">
        <v>2524</v>
      </c>
      <c r="N94" s="61">
        <v>3139</v>
      </c>
      <c r="P94" s="221">
        <v>6519</v>
      </c>
    </row>
    <row r="95" spans="12:16" ht="13.5">
      <c r="L95" s="59">
        <f>SUM(L92:L94)</f>
        <v>3123</v>
      </c>
      <c r="M95" s="59">
        <f>SUM(M92:M94)</f>
        <v>12075</v>
      </c>
      <c r="N95" s="59">
        <f>SUM(N92:N94)</f>
        <v>19796</v>
      </c>
      <c r="O95" s="464"/>
      <c r="P95" s="464">
        <f>SUM(P92:P94)</f>
        <v>35175</v>
      </c>
    </row>
    <row r="97" spans="2:16" ht="13.5">
      <c r="B97" s="68" t="s">
        <v>11</v>
      </c>
      <c r="L97" s="61">
        <v>525</v>
      </c>
      <c r="M97" s="61">
        <v>1593</v>
      </c>
      <c r="N97" s="61">
        <v>3237</v>
      </c>
      <c r="P97" s="221">
        <v>5356</v>
      </c>
    </row>
    <row r="98" spans="2:16" ht="13.5">
      <c r="B98" s="68" t="s">
        <v>13</v>
      </c>
      <c r="L98" s="61">
        <v>2097</v>
      </c>
      <c r="M98" s="61">
        <v>3580</v>
      </c>
      <c r="N98" s="61">
        <v>4862</v>
      </c>
      <c r="P98" s="221">
        <v>10545</v>
      </c>
    </row>
    <row r="99" spans="2:16" ht="13.5">
      <c r="B99" s="68" t="s">
        <v>14</v>
      </c>
      <c r="L99" s="61">
        <v>1515</v>
      </c>
      <c r="M99" s="61">
        <v>4068</v>
      </c>
      <c r="N99" s="61">
        <v>6843</v>
      </c>
      <c r="P99" s="221">
        <v>12434</v>
      </c>
    </row>
    <row r="100" spans="2:16" ht="13.5">
      <c r="B100" s="68" t="s">
        <v>15</v>
      </c>
      <c r="L100" s="61">
        <v>1108</v>
      </c>
      <c r="M100" s="61">
        <v>1588</v>
      </c>
      <c r="N100" s="61">
        <v>2227</v>
      </c>
      <c r="P100" s="221">
        <v>4923</v>
      </c>
    </row>
    <row r="101" spans="2:16" ht="13.5">
      <c r="B101" s="68" t="s">
        <v>16</v>
      </c>
      <c r="L101" s="61">
        <v>571</v>
      </c>
      <c r="M101" s="61">
        <v>811</v>
      </c>
      <c r="N101" s="61">
        <v>978</v>
      </c>
      <c r="P101" s="221">
        <v>2362</v>
      </c>
    </row>
    <row r="102" spans="12:16" ht="13.5">
      <c r="L102" s="59">
        <f>SUM(L97:L101)</f>
        <v>5816</v>
      </c>
      <c r="M102" s="59">
        <f>SUM(M97:M101)</f>
        <v>11640</v>
      </c>
      <c r="N102" s="107">
        <f>SUM(N97:N101)</f>
        <v>18147</v>
      </c>
      <c r="O102" s="468"/>
      <c r="P102" s="464">
        <f>SUM(P97:P101)</f>
        <v>35620</v>
      </c>
    </row>
    <row r="104" spans="2:16" ht="13.5">
      <c r="B104" s="68" t="s">
        <v>22</v>
      </c>
      <c r="L104" s="61">
        <v>801</v>
      </c>
      <c r="M104" s="61">
        <v>2263</v>
      </c>
      <c r="N104" s="61">
        <v>3504</v>
      </c>
      <c r="P104" s="221">
        <v>6568</v>
      </c>
    </row>
    <row r="105" spans="2:16" ht="13.5">
      <c r="B105" s="68" t="s">
        <v>24</v>
      </c>
      <c r="L105" s="61">
        <v>190</v>
      </c>
      <c r="M105" s="61">
        <v>275</v>
      </c>
      <c r="N105" s="61">
        <v>652</v>
      </c>
      <c r="P105" s="221">
        <v>1118</v>
      </c>
    </row>
    <row r="106" spans="2:16" ht="13.5">
      <c r="B106" s="68" t="s">
        <v>26</v>
      </c>
      <c r="L106" s="61">
        <v>199</v>
      </c>
      <c r="M106" s="61">
        <v>231</v>
      </c>
      <c r="N106" s="61">
        <v>457</v>
      </c>
      <c r="P106" s="221">
        <v>888</v>
      </c>
    </row>
    <row r="107" spans="2:16" ht="13.5">
      <c r="B107" s="68" t="s">
        <v>27</v>
      </c>
      <c r="L107" s="61">
        <v>394</v>
      </c>
      <c r="M107" s="61">
        <v>379</v>
      </c>
      <c r="N107" s="61">
        <v>661</v>
      </c>
      <c r="P107" s="221">
        <v>1435</v>
      </c>
    </row>
    <row r="108" spans="12:16" ht="13.5">
      <c r="L108" s="59">
        <f>SUM(L104:L107)</f>
        <v>1584</v>
      </c>
      <c r="M108" s="59">
        <f>SUM(M104:M107)</f>
        <v>3148</v>
      </c>
      <c r="N108" s="59">
        <f>SUM(N104:N107)</f>
        <v>5274</v>
      </c>
      <c r="O108" s="464"/>
      <c r="P108" s="464">
        <f>SUM(P104:P107)</f>
        <v>10009</v>
      </c>
    </row>
    <row r="110" ht="13.5">
      <c r="B110" s="59" t="s">
        <v>249</v>
      </c>
    </row>
    <row r="111" ht="13.5">
      <c r="B111" s="59" t="s">
        <v>250</v>
      </c>
    </row>
    <row r="112" ht="13.5">
      <c r="B112" s="59" t="s">
        <v>251</v>
      </c>
    </row>
  </sheetData>
  <sheetProtection/>
  <autoFilter ref="A3:S66"/>
  <mergeCells count="1">
    <mergeCell ref="L1:N1"/>
  </mergeCells>
  <printOptions/>
  <pageMargins left="0.787" right="0.787" top="0.984" bottom="0.984" header="0.512" footer="0.51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市町村課</dc:creator>
  <cp:keywords/>
  <dc:description/>
  <cp:lastModifiedBy>小林　裕太</cp:lastModifiedBy>
  <cp:lastPrinted>2018-02-28T07:45:56Z</cp:lastPrinted>
  <dcterms:created xsi:type="dcterms:W3CDTF">2001-02-14T02:43:32Z</dcterms:created>
  <dcterms:modified xsi:type="dcterms:W3CDTF">2018-11-29T01:02:49Z</dcterms:modified>
  <cp:category/>
  <cp:version/>
  <cp:contentType/>
  <cp:contentStatus/>
</cp:coreProperties>
</file>