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3420" windowWidth="15195" windowHeight="4710" tabRatio="826" activeTab="0"/>
  </bookViews>
  <sheets>
    <sheet name="1、2" sheetId="1" r:id="rId1"/>
    <sheet name="3、4" sheetId="2" r:id="rId2"/>
    <sheet name="5" sheetId="3" r:id="rId3"/>
    <sheet name="6" sheetId="4" r:id="rId4"/>
    <sheet name="7、8、9" sheetId="5" r:id="rId5"/>
    <sheet name="10" sheetId="6" r:id="rId6"/>
    <sheet name="11、12" sheetId="7" r:id="rId7"/>
    <sheet name="13、14" sheetId="8" r:id="rId8"/>
    <sheet name="15" sheetId="9" r:id="rId9"/>
    <sheet name="16（1）" sheetId="10" r:id="rId10"/>
    <sheet name="16（2）" sheetId="11" r:id="rId11"/>
    <sheet name="17" sheetId="12" r:id="rId12"/>
    <sheet name="18" sheetId="13" r:id="rId13"/>
  </sheets>
  <definedNames>
    <definedName name="_xlnm.Print_Area" localSheetId="0">'1、2'!$A$1:$AA$30</definedName>
    <definedName name="_xlnm.Print_Area" localSheetId="5">'10'!$A$1:$G$73</definedName>
    <definedName name="_xlnm.Print_Area" localSheetId="6">'11、12'!$A$1:$K$33</definedName>
    <definedName name="_xlnm.Print_Area" localSheetId="7">'13、14'!$A$1:$P$25</definedName>
    <definedName name="_xlnm.Print_Area" localSheetId="8">'15'!$A$1:$K$35</definedName>
    <definedName name="_xlnm.Print_Area" localSheetId="9">'16（1）'!$A$1:$AP$29</definedName>
    <definedName name="_xlnm.Print_Area" localSheetId="10">'16（2）'!$A$1:$AP$38</definedName>
    <definedName name="_xlnm.Print_Area" localSheetId="11">'17'!$A$1:$Y$88</definedName>
    <definedName name="_xlnm.Print_Area" localSheetId="12">'18'!$A$1:$G$18</definedName>
    <definedName name="_xlnm.Print_Area" localSheetId="1">'3、4'!$A$1:$Z$56</definedName>
    <definedName name="_xlnm.Print_Area" localSheetId="3">'6'!$A$1:$L$27</definedName>
    <definedName name="Z_126B701C_2D05_423D_A2ED_886C0DA7C16C_.wvu.PrintArea" localSheetId="0" hidden="1">'1、2'!$A$1:$AA$29</definedName>
    <definedName name="Z_126B701C_2D05_423D_A2ED_886C0DA7C16C_.wvu.PrintArea" localSheetId="6" hidden="1">'11、12'!$A$1:$N$34</definedName>
    <definedName name="Z_126B701C_2D05_423D_A2ED_886C0DA7C16C_.wvu.PrintArea" localSheetId="7" hidden="1">'13、14'!$A$1:$P$24</definedName>
    <definedName name="Z_126B701C_2D05_423D_A2ED_886C0DA7C16C_.wvu.PrintArea" localSheetId="9" hidden="1">'16（1）'!$A$1:$AP$28</definedName>
    <definedName name="Z_126B701C_2D05_423D_A2ED_886C0DA7C16C_.wvu.PrintArea" localSheetId="11" hidden="1">'17'!$B$1:$T$89</definedName>
    <definedName name="Z_126B701C_2D05_423D_A2ED_886C0DA7C16C_.wvu.PrintArea" localSheetId="1" hidden="1">'3、4'!$A$1:$Z$58</definedName>
  </definedNames>
  <calcPr fullCalcOnLoad="1"/>
</workbook>
</file>

<file path=xl/sharedStrings.xml><?xml version="1.0" encoding="utf-8"?>
<sst xmlns="http://schemas.openxmlformats.org/spreadsheetml/2006/main" count="1117" uniqueCount="590">
  <si>
    <t>空港</t>
  </si>
  <si>
    <t>製造業</t>
  </si>
  <si>
    <t>総　　　数</t>
  </si>
  <si>
    <t>第２表　県内の医薬品配置販売業者数・配置従事者数、保健所別</t>
  </si>
  <si>
    <t>配置販売業者数</t>
  </si>
  <si>
    <t>配置従事者数</t>
  </si>
  <si>
    <t>市　　町　　村</t>
  </si>
  <si>
    <t>総　　　　数</t>
  </si>
  <si>
    <t>薬　　　局</t>
  </si>
  <si>
    <t>総　　　　　　　数</t>
  </si>
  <si>
    <t>県北保健所</t>
  </si>
  <si>
    <t>県中保健所</t>
  </si>
  <si>
    <t>地　域</t>
  </si>
  <si>
    <t>処方せん枚数</t>
  </si>
  <si>
    <t>／病院</t>
  </si>
  <si>
    <t>南会津</t>
  </si>
  <si>
    <t>年　　次</t>
  </si>
  <si>
    <t>献血者数</t>
  </si>
  <si>
    <t>受付者数</t>
  </si>
  <si>
    <t>低比重</t>
  </si>
  <si>
    <t>合　計</t>
  </si>
  <si>
    <t>出張所</t>
  </si>
  <si>
    <t>成　　分</t>
  </si>
  <si>
    <t>月別</t>
  </si>
  <si>
    <t>月</t>
  </si>
  <si>
    <t>性別</t>
  </si>
  <si>
    <t>職業別</t>
  </si>
  <si>
    <t>献血</t>
  </si>
  <si>
    <t>男</t>
  </si>
  <si>
    <t>女</t>
  </si>
  <si>
    <t>合計</t>
  </si>
  <si>
    <t>献血方法</t>
  </si>
  <si>
    <t>月　別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</si>
  <si>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</si>
  <si>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</si>
  <si>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</si>
  <si>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</si>
  <si>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</si>
  <si>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</si>
  <si>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</si>
  <si>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</si>
  <si>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</si>
  <si>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</si>
  <si>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</si>
  <si>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</si>
  <si>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合　　計</t>
  </si>
  <si>
    <t>構成比</t>
  </si>
  <si>
    <t>対前年比</t>
  </si>
  <si>
    <t xml:space="preserve"> 献血方法別・製剤別</t>
  </si>
  <si>
    <t>計</t>
  </si>
  <si>
    <t>赤</t>
  </si>
  <si>
    <t>０</t>
  </si>
  <si>
    <t>血</t>
  </si>
  <si>
    <t>献</t>
  </si>
  <si>
    <t>球</t>
  </si>
  <si>
    <t>照射解凍赤血球</t>
  </si>
  <si>
    <t>由</t>
  </si>
  <si>
    <t>来</t>
  </si>
  <si>
    <t>凍 結 血 漿</t>
  </si>
  <si>
    <t>　</t>
  </si>
  <si>
    <t>漿</t>
  </si>
  <si>
    <t xml:space="preserve"> </t>
  </si>
  <si>
    <t>血</t>
  </si>
  <si>
    <t>血小板</t>
  </si>
  <si>
    <t>小</t>
  </si>
  <si>
    <t>照射血小板</t>
  </si>
  <si>
    <t>板</t>
  </si>
  <si>
    <t>小       計</t>
  </si>
  <si>
    <t>合       計</t>
  </si>
  <si>
    <t>凍結血漿　５単位　</t>
  </si>
  <si>
    <t>漿</t>
  </si>
  <si>
    <t>照射血小板　　　１０単位</t>
  </si>
  <si>
    <t>照射血小板　　　１５単位</t>
  </si>
  <si>
    <t>照射血小板　　　２０単位</t>
  </si>
  <si>
    <t xml:space="preserve">         小           計</t>
  </si>
  <si>
    <t xml:space="preserve">         合           計</t>
  </si>
  <si>
    <t>単</t>
  </si>
  <si>
    <t>位</t>
  </si>
  <si>
    <t>換</t>
  </si>
  <si>
    <t>算</t>
  </si>
  <si>
    <t>年度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</si>
  <si>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</si>
  <si>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</si>
  <si>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</si>
  <si>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</si>
  <si>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</si>
  <si>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</si>
  <si>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</si>
  <si>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</si>
  <si>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</si>
  <si>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２</t>
  </si>
  <si>
    <t>１２</t>
  </si>
  <si>
    <t>県南保健所</t>
  </si>
  <si>
    <t>会津保健所</t>
  </si>
  <si>
    <t>会津坂下町</t>
  </si>
  <si>
    <t>南会津保健所</t>
  </si>
  <si>
    <t>相双保健所</t>
  </si>
  <si>
    <t>毒物</t>
  </si>
  <si>
    <t>農
薬</t>
  </si>
  <si>
    <t>内訳</t>
  </si>
  <si>
    <t>区　　分</t>
  </si>
  <si>
    <t>告　発</t>
  </si>
  <si>
    <t>免　許</t>
  </si>
  <si>
    <t>業　務</t>
  </si>
  <si>
    <t>始末書</t>
  </si>
  <si>
    <t>その他</t>
  </si>
  <si>
    <t>計</t>
  </si>
  <si>
    <t>送　致</t>
  </si>
  <si>
    <t>取　消</t>
  </si>
  <si>
    <t>停　止</t>
  </si>
  <si>
    <t>大臣指定の施設機関</t>
  </si>
  <si>
    <t>知事指定の施設機関</t>
  </si>
  <si>
    <t>覚せい剤研究者</t>
  </si>
  <si>
    <t>小　　　　　計</t>
  </si>
  <si>
    <t>覚せい剤原料製造業者</t>
  </si>
  <si>
    <t>覚せい剤原料取扱者</t>
  </si>
  <si>
    <t>覚せい剤原料研究者</t>
  </si>
  <si>
    <t>薬局</t>
  </si>
  <si>
    <t>病院・診療所</t>
  </si>
  <si>
    <t>合　　　　　　　計</t>
  </si>
  <si>
    <t>一般診療所</t>
  </si>
  <si>
    <t>歯科診療所</t>
  </si>
  <si>
    <t>区　分</t>
  </si>
  <si>
    <t>合　　計</t>
  </si>
  <si>
    <t>歯科医師</t>
  </si>
  <si>
    <t>獣医師</t>
  </si>
  <si>
    <t>総　　数</t>
  </si>
  <si>
    <t>県　　北</t>
  </si>
  <si>
    <t>県　　中</t>
  </si>
  <si>
    <t>県　　南</t>
  </si>
  <si>
    <t>会　　津</t>
  </si>
  <si>
    <t>南会津</t>
  </si>
  <si>
    <t>相　　双</t>
  </si>
  <si>
    <t>いわき市</t>
  </si>
  <si>
    <t>保健所</t>
  </si>
  <si>
    <t>発生件数</t>
  </si>
  <si>
    <t>総　数</t>
  </si>
  <si>
    <t>南 会 津</t>
  </si>
  <si>
    <t>いわき市</t>
  </si>
  <si>
    <t>死　亡</t>
  </si>
  <si>
    <t>回　復</t>
  </si>
  <si>
    <t>業　　　　　　種</t>
  </si>
  <si>
    <t>告　発　件　数</t>
  </si>
  <si>
    <t>業　務　停　止</t>
  </si>
  <si>
    <t>設備改善命令</t>
  </si>
  <si>
    <t>分</t>
  </si>
  <si>
    <t>合</t>
  </si>
  <si>
    <t>業　　　　　　　種</t>
  </si>
  <si>
    <t>一般販売業</t>
  </si>
  <si>
    <t>薬種商販売業</t>
  </si>
  <si>
    <t>特例販売業</t>
  </si>
  <si>
    <t>業務上取扱う施設</t>
  </si>
  <si>
    <t>販売業</t>
  </si>
  <si>
    <t>保　険　薬　局　数</t>
  </si>
  <si>
    <t>点数</t>
  </si>
  <si>
    <t>基準薬局数</t>
  </si>
  <si>
    <t>院外処方せん</t>
  </si>
  <si>
    <t>／診療所</t>
  </si>
  <si>
    <t>割合</t>
  </si>
  <si>
    <t>前年比</t>
  </si>
  <si>
    <t>注）単位換算の場合、400ｍＬ献血の解凍赤血球製剤には200mＬ献血由来解凍赤血球製剤２単位を含む。</t>
  </si>
  <si>
    <t>上記以外</t>
  </si>
  <si>
    <t>郡山市保健所</t>
  </si>
  <si>
    <t>いわき市保健所</t>
  </si>
  <si>
    <t>検査別</t>
  </si>
  <si>
    <t>細菌学的検査</t>
  </si>
  <si>
    <t>食品衛生関係検査</t>
  </si>
  <si>
    <t>水質検査</t>
  </si>
  <si>
    <t>環境関係検査</t>
  </si>
  <si>
    <t>その他</t>
  </si>
  <si>
    <t>件数</t>
  </si>
  <si>
    <t>金額</t>
  </si>
  <si>
    <t>有料</t>
  </si>
  <si>
    <t>無料</t>
  </si>
  <si>
    <t>福　島　県</t>
  </si>
  <si>
    <t>東北六県</t>
  </si>
  <si>
    <t>全　　　国</t>
  </si>
  <si>
    <t>月　平　均</t>
  </si>
  <si>
    <t>年次</t>
  </si>
  <si>
    <t>請　求　金　額</t>
  </si>
  <si>
    <t>（２）年齢別及び月別献血者数</t>
  </si>
  <si>
    <t>医薬部外品</t>
  </si>
  <si>
    <t>化粧品</t>
  </si>
  <si>
    <t>総数</t>
  </si>
  <si>
    <t>県中</t>
  </si>
  <si>
    <t>県南</t>
  </si>
  <si>
    <t>会津</t>
  </si>
  <si>
    <t>相双</t>
  </si>
  <si>
    <t>南会津</t>
  </si>
  <si>
    <t>県外</t>
  </si>
  <si>
    <t>薬局</t>
  </si>
  <si>
    <t>製造業</t>
  </si>
  <si>
    <t>販売業</t>
  </si>
  <si>
    <t>医薬品</t>
  </si>
  <si>
    <t>区　　　　　　分</t>
  </si>
  <si>
    <t>出典：薬事工業生産動態年報</t>
  </si>
  <si>
    <t>輸入業</t>
  </si>
  <si>
    <t>登録　取消</t>
  </si>
  <si>
    <t>総数</t>
  </si>
  <si>
    <t>福島市</t>
  </si>
  <si>
    <t>川俣町</t>
  </si>
  <si>
    <t>桑折町</t>
  </si>
  <si>
    <t>国見町</t>
  </si>
  <si>
    <t>二本松市</t>
  </si>
  <si>
    <t>三春町</t>
  </si>
  <si>
    <t>小野町</t>
  </si>
  <si>
    <t>麻薬卸売業者</t>
  </si>
  <si>
    <t>麻薬施用者</t>
  </si>
  <si>
    <t>麻薬研究者</t>
  </si>
  <si>
    <t>麻薬　　小売業者</t>
  </si>
  <si>
    <t>麻薬　　管理者</t>
  </si>
  <si>
    <t>麻薬　　研究者</t>
  </si>
  <si>
    <t>医師</t>
  </si>
  <si>
    <t>小計</t>
  </si>
  <si>
    <t>家庭麻薬製造業者</t>
  </si>
  <si>
    <t>麻薬小売業者</t>
  </si>
  <si>
    <t>病院</t>
  </si>
  <si>
    <t>けし研究者</t>
  </si>
  <si>
    <t>大麻栽培者</t>
  </si>
  <si>
    <t>大麻研究者</t>
  </si>
  <si>
    <t>立入検査回数</t>
  </si>
  <si>
    <t>違反　　施設数</t>
  </si>
  <si>
    <t>対象　　事業所数</t>
  </si>
  <si>
    <t>処　　　　　　置</t>
  </si>
  <si>
    <t>（１）職業別及び月別献血者数</t>
  </si>
  <si>
    <t>臨床病理学的検査</t>
  </si>
  <si>
    <t>田村市</t>
  </si>
  <si>
    <t>会津美里町</t>
  </si>
  <si>
    <t>第１表　薬局・薬事関係許可業者数、保健所別</t>
  </si>
  <si>
    <t>医　　　　　　薬　　　　　　品</t>
  </si>
  <si>
    <t>医薬部外品</t>
  </si>
  <si>
    <t>医　療　機　器</t>
  </si>
  <si>
    <t>製造販売業</t>
  </si>
  <si>
    <t>修理業</t>
  </si>
  <si>
    <t>乙種</t>
  </si>
  <si>
    <t>農協</t>
  </si>
  <si>
    <t>歯科</t>
  </si>
  <si>
    <t>小計</t>
  </si>
  <si>
    <t>県　　北</t>
  </si>
  <si>
    <t>相　　双</t>
  </si>
  <si>
    <t>郡山市</t>
  </si>
  <si>
    <t>（県直轄）</t>
  </si>
  <si>
    <t>伊達市</t>
  </si>
  <si>
    <t>南会津町</t>
  </si>
  <si>
    <t>南相馬市</t>
  </si>
  <si>
    <t>取　扱　薬　局　数</t>
  </si>
  <si>
    <t>成</t>
  </si>
  <si>
    <t>第４表　医薬品等生産金額（輸入を含む）</t>
  </si>
  <si>
    <t>第７表　毒物・劇物登録・届出に対する立入検査結果、違反、処分・告発件数・業種別</t>
  </si>
  <si>
    <t>第８表　農薬等中毒、発生件数・品目別</t>
  </si>
  <si>
    <t>照射 人 全 血 液-LR</t>
  </si>
  <si>
    <t>赤血球濃厚液‐LR</t>
  </si>
  <si>
    <t>照射赤血球濃厚液‐LR</t>
  </si>
  <si>
    <t>照射洗浄赤血球-LR</t>
  </si>
  <si>
    <t>照射解凍赤血球-LR</t>
  </si>
  <si>
    <t>　　血小板  　　１５単位</t>
  </si>
  <si>
    <t>　　血小板  　　２０単位</t>
  </si>
  <si>
    <t>　　血小板ＨＬＡ１０単位</t>
  </si>
  <si>
    <t>照射血小板ＨＬＡ１０単位</t>
  </si>
  <si>
    <t>　　血小板ＨＬＡ１５単位</t>
  </si>
  <si>
    <t>照射血小板ＨＬＡ１５単位</t>
  </si>
  <si>
    <t>　　血小板ＨＬＡ２０単位</t>
  </si>
  <si>
    <t>照射血小板ＨＬＡ２０単位</t>
  </si>
  <si>
    <t>洗浄赤血球-LR</t>
  </si>
  <si>
    <t>合   成   血-LR</t>
  </si>
  <si>
    <t>照射合   成   血-LR</t>
  </si>
  <si>
    <t>本宮市</t>
  </si>
  <si>
    <t>大玉村</t>
  </si>
  <si>
    <t>薬種商
販売業</t>
  </si>
  <si>
    <t>管理等
販売・
賃貸業</t>
  </si>
  <si>
    <t>保険
薬局</t>
  </si>
  <si>
    <t>応需
薬局</t>
  </si>
  <si>
    <t>処　分  件　数</t>
  </si>
  <si>
    <t>第５表　年次別処方せん取扱状況</t>
  </si>
  <si>
    <t>第６表　処方せん取扱状況、処方せん発行・応需状況、保健所別</t>
  </si>
  <si>
    <t>会津若松市</t>
  </si>
  <si>
    <t>喜多方市</t>
  </si>
  <si>
    <t>北塩原村</t>
  </si>
  <si>
    <t>西会津町</t>
  </si>
  <si>
    <t>磐梯町</t>
  </si>
  <si>
    <t>猪苗代町</t>
  </si>
  <si>
    <t>湯川町</t>
  </si>
  <si>
    <t>柳津町</t>
  </si>
  <si>
    <t>三島町</t>
  </si>
  <si>
    <t>金山町</t>
  </si>
  <si>
    <t>昭和村</t>
  </si>
  <si>
    <t>月</t>
  </si>
  <si>
    <t>血</t>
  </si>
  <si>
    <t>　　血小板  　　　１単位</t>
  </si>
  <si>
    <t>照射血小板　　　　１単位</t>
  </si>
  <si>
    <t>　　血小板    　  ２単位</t>
  </si>
  <si>
    <t>照射血小板　　　　２単位</t>
  </si>
  <si>
    <t>　　血小板  　　  ５単位</t>
  </si>
  <si>
    <t>照射血小板　　　  ５単位</t>
  </si>
  <si>
    <t>　　血小板  　　１０単位</t>
  </si>
  <si>
    <t>飼育動物診療施設</t>
  </si>
  <si>
    <t>店舗販売業</t>
  </si>
  <si>
    <t>一般
販売業</t>
  </si>
  <si>
    <t>卸売
販売業</t>
  </si>
  <si>
    <t>ガス</t>
  </si>
  <si>
    <t>県 北</t>
  </si>
  <si>
    <t>保健所</t>
  </si>
  <si>
    <t>製造          販売業</t>
  </si>
  <si>
    <t>薬局            製剤</t>
  </si>
  <si>
    <t>店舗              販売業</t>
  </si>
  <si>
    <t>製造                販売業</t>
  </si>
  <si>
    <t>製造                    販売業</t>
  </si>
  <si>
    <t>製造               販売業</t>
  </si>
  <si>
    <t>高度                   管理等               販売・                      賃貸業</t>
  </si>
  <si>
    <t>制限品目の販売</t>
  </si>
  <si>
    <t>廃棄等</t>
  </si>
  <si>
    <t>無許可業数</t>
  </si>
  <si>
    <t>無許可品</t>
  </si>
  <si>
    <t>不良品</t>
  </si>
  <si>
    <t>処方せん医薬品の譲渡記録等</t>
  </si>
  <si>
    <t>処分件数</t>
  </si>
  <si>
    <t>違反発見件数</t>
  </si>
  <si>
    <t>専業大臣許可分</t>
  </si>
  <si>
    <t>知事許可分</t>
  </si>
  <si>
    <t>薬　局</t>
  </si>
  <si>
    <t>第一種</t>
  </si>
  <si>
    <t>第二種</t>
  </si>
  <si>
    <t>薬  局</t>
  </si>
  <si>
    <t>販　売　業</t>
  </si>
  <si>
    <t>従　事　者</t>
  </si>
  <si>
    <t>第一種</t>
  </si>
  <si>
    <t>第二種</t>
  </si>
  <si>
    <t>第三種</t>
  </si>
  <si>
    <t>大臣許可分</t>
  </si>
  <si>
    <t>高度管理医療機器</t>
  </si>
  <si>
    <t>一般医療機器</t>
  </si>
  <si>
    <t>管理医療機器</t>
  </si>
  <si>
    <t>許可・　　　　　　届出　　　　　　施設数</t>
  </si>
  <si>
    <t>-</t>
  </si>
  <si>
    <t>その他</t>
  </si>
  <si>
    <t>製造業</t>
  </si>
  <si>
    <t>製造販売業</t>
  </si>
  <si>
    <t>配置</t>
  </si>
  <si>
    <t>修理業　</t>
  </si>
  <si>
    <t>製造販売業</t>
  </si>
  <si>
    <t>販売業</t>
  </si>
  <si>
    <t>賃貸業</t>
  </si>
  <si>
    <t>医療機器</t>
  </si>
  <si>
    <t>立入          検査              施行                施設数</t>
  </si>
  <si>
    <t>違反           発見             施設数</t>
  </si>
  <si>
    <t>不正                 表示品</t>
  </si>
  <si>
    <t>虚偽               誇大                      広告等</t>
  </si>
  <si>
    <t>毒劇薬           の                 譲渡等</t>
  </si>
  <si>
    <t>毒劇薬           の             貯蔵             陳列</t>
  </si>
  <si>
    <t>製造        設備の           不備</t>
  </si>
  <si>
    <t>許可        取消           業務             停止</t>
  </si>
  <si>
    <t>構造        設備        改善               命令等</t>
  </si>
  <si>
    <t>検査             命令等</t>
  </si>
  <si>
    <t>告発                件数</t>
  </si>
  <si>
    <t>出典：保健福祉事務所報告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</si>
  <si>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</si>
  <si>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</si>
  <si>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</si>
  <si>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</si>
  <si>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</si>
  <si>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</si>
  <si>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</si>
  <si>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</si>
  <si>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</si>
  <si>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</si>
  <si>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</si>
  <si>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</si>
  <si>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</si>
  <si>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</si>
  <si>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</si>
  <si>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</si>
  <si>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</si>
  <si>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</si>
  <si>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</si>
  <si>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10</t>
  </si>
  <si>
    <t>11</t>
  </si>
  <si>
    <t>12</t>
  </si>
  <si>
    <t>16</t>
  </si>
  <si>
    <t>17</t>
  </si>
  <si>
    <t>18</t>
  </si>
  <si>
    <t>19</t>
  </si>
  <si>
    <t>20</t>
  </si>
  <si>
    <t>在宅患者             訪問</t>
  </si>
  <si>
    <t>薬剤管理            指導</t>
  </si>
  <si>
    <t>届  出                 薬  局</t>
  </si>
  <si>
    <t>／保険            薬局</t>
  </si>
  <si>
    <t>非届出業者</t>
  </si>
  <si>
    <t>パラコート</t>
  </si>
  <si>
    <t>違反              発見           　箇所数</t>
  </si>
  <si>
    <t>毒劇物           又は、         政令で              定める           毒劇物             含有物の           疑いの         あるものの収去</t>
  </si>
  <si>
    <t>試験の             結果、          毒劇物          又は        政令で           定めた          毒劇物           含有物で          あったもの</t>
  </si>
  <si>
    <t>無登録　　無届               業者　　発見                件数</t>
  </si>
  <si>
    <t>左の内訳</t>
  </si>
  <si>
    <t>発生            件数</t>
  </si>
  <si>
    <t>届出　　　　　業者</t>
  </si>
  <si>
    <t>登録・         届出             事業場数</t>
  </si>
  <si>
    <t>立入　　　　　　検査        　施行          箇所数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</si>
  <si>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</si>
  <si>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</si>
  <si>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</si>
  <si>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</si>
  <si>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</si>
  <si>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</si>
  <si>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</si>
  <si>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</si>
  <si>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</si>
  <si>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</si>
  <si>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</si>
  <si>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</si>
  <si>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</si>
  <si>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</si>
  <si>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</si>
  <si>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</si>
  <si>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</si>
  <si>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</si>
  <si>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</si>
  <si>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</si>
  <si>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</si>
  <si>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</si>
  <si>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</si>
  <si>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</si>
  <si>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</si>
  <si>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</si>
  <si>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</si>
  <si>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</si>
  <si>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</si>
  <si>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</si>
  <si>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</si>
  <si>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</si>
  <si>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栽　培　者　数                                  （人）</t>
  </si>
  <si>
    <r>
      <t>総　　面　　積　　　　　　　　　　　　　（</t>
    </r>
    <r>
      <rPr>
        <sz val="12"/>
        <color indexed="8"/>
        <rFont val="ＭＳ 明朝"/>
        <family val="1"/>
      </rPr>
      <t>a</t>
    </r>
    <r>
      <rPr>
        <sz val="12"/>
        <color indexed="8"/>
        <rFont val="HGP教科書体"/>
        <family val="1"/>
      </rPr>
      <t>）</t>
    </r>
  </si>
  <si>
    <t>業務　　　　　　　　　　　停止</t>
  </si>
  <si>
    <t>免許                 取消</t>
  </si>
  <si>
    <t>告発                送致</t>
  </si>
  <si>
    <t>覚せい剤</t>
  </si>
  <si>
    <t>覚せい剤原料</t>
  </si>
  <si>
    <t>麻薬　　　　　　　　　　　卸売業者</t>
  </si>
  <si>
    <t>対象　　　　　　　　　　　事業所</t>
  </si>
  <si>
    <t>処置</t>
  </si>
  <si>
    <t>第11表　麻薬取扱者数、保健所別</t>
  </si>
  <si>
    <t>第12表　麻薬・大麻・あへん法対象業務所数・立入検査結果、違反・処置件数・業種別</t>
  </si>
  <si>
    <t>第14表　覚せい剤取締法対象業務所数・立入検査結果、違反・処置件数・業種別</t>
  </si>
  <si>
    <t>15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</si>
  <si>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</si>
  <si>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</si>
  <si>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</si>
  <si>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</si>
  <si>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</si>
  <si>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</si>
  <si>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</si>
  <si>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</si>
  <si>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</si>
  <si>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献　　血　　　　　ルーム</t>
  </si>
  <si>
    <t>移動　　　　　　献血車</t>
  </si>
  <si>
    <t>母　　　体　　　　　　　　　　（血液　　　　　　　　　　　　センター）</t>
  </si>
  <si>
    <t>献血不適格者</t>
  </si>
  <si>
    <t>受入施設別献血数</t>
  </si>
  <si>
    <r>
      <t>昭和</t>
    </r>
    <r>
      <rPr>
        <sz val="11"/>
        <color indexed="8"/>
        <rFont val="ＪＳ明朝"/>
        <family val="1"/>
      </rPr>
      <t>62</t>
    </r>
    <r>
      <rPr>
        <sz val="12"/>
        <color indexed="8"/>
        <rFont val="HGP教科書体"/>
        <family val="1"/>
      </rPr>
      <t>年度</t>
    </r>
  </si>
  <si>
    <t>第15表　献血状況、年次別</t>
  </si>
  <si>
    <t>４</t>
  </si>
  <si>
    <t>１</t>
  </si>
  <si>
    <t>ml</t>
  </si>
  <si>
    <t>公    務      員</t>
  </si>
  <si>
    <t>会    社     員</t>
  </si>
  <si>
    <t>高     校     生</t>
  </si>
  <si>
    <t>そ    の    他    学     　生</t>
  </si>
  <si>
    <t>そ     の      他</t>
  </si>
  <si>
    <t>合         計</t>
  </si>
  <si>
    <t>４００</t>
  </si>
  <si>
    <t>２００</t>
  </si>
  <si>
    <t>16～19</t>
  </si>
  <si>
    <t>20～29</t>
  </si>
  <si>
    <t>30～39</t>
  </si>
  <si>
    <t>40～49</t>
  </si>
  <si>
    <t>50～59</t>
  </si>
  <si>
    <t>60～64</t>
  </si>
  <si>
    <t>65～69</t>
  </si>
  <si>
    <t>全　　　　　　　　　　　　　　　　　　　　　　　　　　　　　　　　　血</t>
  </si>
  <si>
    <t>全　　　　　　　　　　　血</t>
  </si>
  <si>
    <t>血　　　　　　　　　　　　　　小　　　　　　　　　　　　　　　　　　　　　板</t>
  </si>
  <si>
    <t>成　　　　　分　　　　　　　献　　　　　　　　血　　　　　由　　　　　　　　来</t>
  </si>
  <si>
    <t>第18表　衛生検査実施状況</t>
  </si>
  <si>
    <t>第10表　医薬品販売施設数、市町村別</t>
  </si>
  <si>
    <r>
      <t>10</t>
    </r>
    <r>
      <rPr>
        <sz val="12"/>
        <color indexed="8"/>
        <rFont val="HGP教科書体"/>
        <family val="1"/>
      </rPr>
      <t>年</t>
    </r>
  </si>
  <si>
    <t>第17表　輸血用血液製剤供給状況、製剤・月別(1/2)</t>
  </si>
  <si>
    <t>第17表　輸血用血液製剤供給状況、製剤・月別(2/2)</t>
  </si>
  <si>
    <t>年齢別 （才）</t>
  </si>
  <si>
    <t>総　　数</t>
  </si>
  <si>
    <t>業態</t>
  </si>
  <si>
    <t>昭和45年</t>
  </si>
  <si>
    <t>平成元年</t>
  </si>
  <si>
    <t>発行　　　　　　病院</t>
  </si>
  <si>
    <t>発行　　　　　診療所</t>
  </si>
  <si>
    <t>発行　　　　歯科　　　　　診療所</t>
  </si>
  <si>
    <t>発行　　　　医療　　　　　機関</t>
  </si>
  <si>
    <t>※保険薬局は東北厚生局福島事務所調べ　　</t>
  </si>
  <si>
    <t>薬務課調べ</t>
  </si>
  <si>
    <t>麻薬診療施設</t>
  </si>
  <si>
    <t>第13表　大麻栽培者数、栽培面積、年次別</t>
  </si>
  <si>
    <t>性別</t>
  </si>
  <si>
    <t>-</t>
  </si>
  <si>
    <t>卸売販売業</t>
  </si>
  <si>
    <t>製造　　　販売後　　　　　安全　　　　管理の　　　　　不備</t>
  </si>
  <si>
    <t>品質　　　　　　　　　管理の　　　　　　　　　　　不備</t>
  </si>
  <si>
    <t>医　　薬　　品</t>
  </si>
  <si>
    <t>製造業</t>
  </si>
  <si>
    <t>医療機器</t>
  </si>
  <si>
    <t>郡山市　</t>
  </si>
  <si>
    <t xml:space="preserve"> 保健所</t>
  </si>
  <si>
    <t>平成元年</t>
  </si>
  <si>
    <t>５</t>
  </si>
  <si>
    <t>第16表　献血者数、職業・月別(1/2)</t>
  </si>
  <si>
    <t>第16表　献血者数、職業・月別(2/2)</t>
  </si>
  <si>
    <t>特　例　販　売　業</t>
  </si>
  <si>
    <t>第３表 医薬品等営業許可・届出施設に対する薬事監視結果、違反・処分・告発件数・業種別</t>
  </si>
  <si>
    <t>甲種</t>
  </si>
  <si>
    <t>21</t>
  </si>
  <si>
    <t>薬　種　商</t>
  </si>
  <si>
    <t>郡山市(再掲)</t>
  </si>
  <si>
    <t>-</t>
  </si>
  <si>
    <t>／薬局</t>
  </si>
  <si>
    <t>／歯科              診療所</t>
  </si>
  <si>
    <t>／医療                 機関</t>
  </si>
  <si>
    <t>出典：保健福祉事務所報告</t>
  </si>
  <si>
    <t>※応需薬局については確定数ではない。</t>
  </si>
  <si>
    <t>　　　</t>
  </si>
  <si>
    <t>２００ｍL</t>
  </si>
  <si>
    <t>４００ｍL</t>
  </si>
  <si>
    <t>４</t>
  </si>
  <si>
    <t>１</t>
  </si>
  <si>
    <t>４００</t>
  </si>
  <si>
    <t>ml</t>
  </si>
  <si>
    <t>２００</t>
  </si>
  <si>
    <t>（％）</t>
  </si>
  <si>
    <t>人 全 血 液-LR</t>
  </si>
  <si>
    <t>人 全 血 液-LR</t>
  </si>
  <si>
    <t>成　　　　　　　分　　　　　　調　　　　　　　　製　　　　　血　　　　　　　　　液</t>
  </si>
  <si>
    <t>２</t>
  </si>
  <si>
    <t>赤　　　　血　　　　　　　　　球</t>
  </si>
  <si>
    <t>洗浄赤血球-LR</t>
  </si>
  <si>
    <t>解凍赤血球-LR</t>
  </si>
  <si>
    <t>mL</t>
  </si>
  <si>
    <t>解凍赤血球</t>
  </si>
  <si>
    <t>合   成   血-LR</t>
  </si>
  <si>
    <t>合成血-LR</t>
  </si>
  <si>
    <t>凍 結 血 漿-LR-1</t>
  </si>
  <si>
    <t>人 全 血 液-LR</t>
  </si>
  <si>
    <t>成　　　　　　　分　　　　　　調　　　　　　　　製　　　　　血　　　　　　　　　液</t>
  </si>
  <si>
    <t>４</t>
  </si>
  <si>
    <t>洗浄赤血球-LR</t>
  </si>
  <si>
    <t>解凍赤血球-LR</t>
  </si>
  <si>
    <t>mL</t>
  </si>
  <si>
    <t>解凍赤血球</t>
  </si>
  <si>
    <t>合   成   血-LR</t>
  </si>
  <si>
    <t>凍 結 血 漿-LR-2</t>
  </si>
  <si>
    <t>（％）</t>
  </si>
  <si>
    <t>２</t>
  </si>
  <si>
    <t>解凍赤血球-LR</t>
  </si>
  <si>
    <t>解凍赤血球</t>
  </si>
  <si>
    <t xml:space="preserve">   小        計</t>
  </si>
  <si>
    <t xml:space="preserve">   合        計</t>
  </si>
  <si>
    <t>業務
上　
取扱</t>
  </si>
  <si>
    <t xml:space="preserve">前年比  </t>
  </si>
  <si>
    <t>前年比</t>
  </si>
  <si>
    <t>第９表　農薬等中毒発生件数・保健所別</t>
  </si>
  <si>
    <t>平成23年12月31日現在</t>
  </si>
  <si>
    <t>平成23年12月31日現在</t>
  </si>
  <si>
    <t>平成 23 年度</t>
  </si>
  <si>
    <t>平成 22 年（単位：百万円）</t>
  </si>
  <si>
    <t>22</t>
  </si>
  <si>
    <t>23</t>
  </si>
  <si>
    <t>平成23年1～12月</t>
  </si>
  <si>
    <t>※各施設数については、平成23年12月31日現在数</t>
  </si>
  <si>
    <t>　平成 23 年</t>
  </si>
  <si>
    <t>平成23年1月1日現在</t>
  </si>
  <si>
    <t>平成 23 年</t>
  </si>
  <si>
    <t>出典：平成23年度血液事業の概要</t>
  </si>
  <si>
    <t>平成 23 年度（単位  人）</t>
  </si>
  <si>
    <t>H22</t>
  </si>
  <si>
    <t>H22(対前年比用)</t>
  </si>
  <si>
    <t>平成 23 年</t>
  </si>
  <si>
    <t>平成 23 年度（単位　円）</t>
  </si>
  <si>
    <t>平成23年　発行医療機関・応需薬局の状況</t>
  </si>
  <si>
    <t>平成23年院外処方せん　              　応需状況</t>
  </si>
  <si>
    <t>※　衛生研究所・監査資料</t>
  </si>
  <si>
    <t>-</t>
  </si>
  <si>
    <t>-</t>
  </si>
  <si>
    <t>-</t>
  </si>
  <si>
    <t>H22(対前年比用)</t>
  </si>
  <si>
    <t>照射合成血-LR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</si>
</sst>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"/>
    <numFmt numFmtId="179" formatCode="#,##0.0;[Red]\-#,##0.0"/>
    <numFmt numFmtId="180" formatCode="0.000"/>
    <numFmt numFmtId="181" formatCode="#,##0.00;[Red]#,##0.00"/>
    <numFmt numFmtId="182" formatCode="#,##0;[Red]#,##0"/>
    <numFmt numFmtId="183" formatCode="#,##0_ ;[Red]\-#,##0\ "/>
    <numFmt numFmtId="184" formatCode="#,##0_ "/>
    <numFmt numFmtId="185" formatCode="#,##0.0"/>
    <numFmt numFmtId="186" formatCode="#,##0.0_ "/>
    <numFmt numFmtId="187" formatCode="#,##0.00_ "/>
    <numFmt numFmtId="188" formatCode="#,##0.0_);[Red]\(#,##0.0\)"/>
    <numFmt numFmtId="189" formatCode="_ * #,##0.0_ ;_ * \-#,##0.0_ ;_ * &quot;-&quot;?_ ;_ @_ "/>
    <numFmt numFmtId="190" formatCode="0.0_ "/>
    <numFmt numFmtId="191" formatCode="0.0_);[Red]\(0.0\)"/>
    <numFmt numFmtId="192" formatCode="#,##0_);[Red]\(#,##0\)"/>
    <numFmt numFmtId="193" formatCode="0.0%"/>
    <numFmt numFmtId="194" formatCode="#,##0.0_ ;[Red]\-#,##0.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HGP教科書体"/>
      <family val="1"/>
    </font>
    <font>
      <sz val="12"/>
      <name val="HGPｺﾞｼｯｸM"/>
      <family val="3"/>
    </font>
    <font>
      <sz val="14"/>
      <name val="HGP教科書体"/>
      <family val="1"/>
    </font>
    <font>
      <sz val="14"/>
      <name val="HGPｺﾞｼｯｸM"/>
      <family val="3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b/>
      <sz val="14"/>
      <color indexed="8"/>
      <name val="ＭＳ 明朝"/>
      <family val="1"/>
    </font>
    <font>
      <sz val="12"/>
      <name val="ＪＳ明朝"/>
      <family val="1"/>
    </font>
    <font>
      <b/>
      <sz val="12"/>
      <name val="HGPｺﾞｼｯｸM"/>
      <family val="3"/>
    </font>
    <font>
      <sz val="12"/>
      <color indexed="8"/>
      <name val="HGPｺﾞｼｯｸM"/>
      <family val="3"/>
    </font>
    <font>
      <sz val="11"/>
      <color indexed="8"/>
      <name val="ＪＳ明朝"/>
      <family val="1"/>
    </font>
    <font>
      <sz val="11"/>
      <color indexed="8"/>
      <name val="HGPｺﾞｼｯｸM"/>
      <family val="3"/>
    </font>
    <font>
      <sz val="11"/>
      <color indexed="8"/>
      <name val="ＭＳ Ｐ明朝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b/>
      <sz val="14"/>
      <name val="ＭＳ 明朝"/>
      <family val="1"/>
    </font>
    <font>
      <sz val="10"/>
      <color indexed="8"/>
      <name val="ＪＳ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6"/>
      <name val="ＪＳ明朝"/>
      <family val="1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thick">
        <color indexed="8"/>
      </top>
      <bottom style="medium"/>
    </border>
    <border>
      <left>
        <color indexed="63"/>
      </left>
      <right style="thin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 style="medium"/>
      <diagonal style="thin">
        <color indexed="8"/>
      </diagonal>
    </border>
    <border diagonalDown="1">
      <left style="medium">
        <color indexed="8"/>
      </left>
      <right style="medium"/>
      <top style="medium">
        <color indexed="8"/>
      </top>
      <bottom style="medium"/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9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12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4" fillId="0" borderId="0" xfId="49" applyFont="1" applyAlignment="1">
      <alignment/>
    </xf>
    <xf numFmtId="38" fontId="3" fillId="0" borderId="10" xfId="49" applyFont="1" applyBorder="1" applyAlignment="1">
      <alignment/>
    </xf>
    <xf numFmtId="38" fontId="3" fillId="0" borderId="10" xfId="49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/>
    </xf>
    <xf numFmtId="49" fontId="11" fillId="0" borderId="0" xfId="49" applyNumberFormat="1" applyFont="1" applyBorder="1" applyAlignment="1">
      <alignment horizontal="center"/>
    </xf>
    <xf numFmtId="38" fontId="11" fillId="0" borderId="0" xfId="49" applyFont="1" applyBorder="1" applyAlignment="1">
      <alignment/>
    </xf>
    <xf numFmtId="38" fontId="11" fillId="0" borderId="0" xfId="49" applyFont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38" fontId="12" fillId="0" borderId="0" xfId="49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8" fontId="11" fillId="0" borderId="0" xfId="49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38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3" xfId="0" applyFont="1" applyFill="1" applyBorder="1" applyAlignment="1">
      <alignment horizontal="distributed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6" fillId="0" borderId="10" xfId="0" applyFont="1" applyBorder="1" applyAlignment="1">
      <alignment horizontal="distributed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9" fontId="23" fillId="0" borderId="11" xfId="0" applyNumberFormat="1" applyFont="1" applyBorder="1" applyAlignment="1">
      <alignment horizontal="right" vertical="center"/>
    </xf>
    <xf numFmtId="189" fontId="23" fillId="0" borderId="10" xfId="0" applyNumberFormat="1" applyFont="1" applyBorder="1" applyAlignment="1">
      <alignment horizontal="right" vertical="center"/>
    </xf>
    <xf numFmtId="189" fontId="23" fillId="0" borderId="23" xfId="0" applyNumberFormat="1" applyFont="1" applyBorder="1" applyAlignment="1">
      <alignment horizontal="right" vertical="center"/>
    </xf>
    <xf numFmtId="189" fontId="23" fillId="0" borderId="23" xfId="0" applyNumberFormat="1" applyFont="1" applyFill="1" applyBorder="1" applyAlignment="1">
      <alignment horizontal="right" vertical="center"/>
    </xf>
    <xf numFmtId="41" fontId="23" fillId="0" borderId="21" xfId="0" applyNumberFormat="1" applyFont="1" applyBorder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41" fontId="23" fillId="0" borderId="12" xfId="0" applyNumberFormat="1" applyFont="1" applyBorder="1" applyAlignment="1">
      <alignment horizontal="right" vertical="center"/>
    </xf>
    <xf numFmtId="38" fontId="7" fillId="0" borderId="10" xfId="49" applyFont="1" applyBorder="1" applyAlignment="1">
      <alignment horizontal="righ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18" fillId="32" borderId="21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horizontal="distributed" vertical="center"/>
    </xf>
    <xf numFmtId="0" fontId="18" fillId="32" borderId="19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19" fillId="32" borderId="24" xfId="0" applyFont="1" applyFill="1" applyBorder="1" applyAlignment="1">
      <alignment/>
    </xf>
    <xf numFmtId="0" fontId="19" fillId="32" borderId="24" xfId="0" applyFont="1" applyFill="1" applyBorder="1" applyAlignment="1">
      <alignment horizontal="right"/>
    </xf>
    <xf numFmtId="49" fontId="19" fillId="32" borderId="25" xfId="0" applyNumberFormat="1" applyFont="1" applyFill="1" applyBorder="1" applyAlignment="1">
      <alignment horizontal="right"/>
    </xf>
    <xf numFmtId="49" fontId="19" fillId="32" borderId="24" xfId="0" applyNumberFormat="1" applyFont="1" applyFill="1" applyBorder="1" applyAlignment="1">
      <alignment horizontal="right"/>
    </xf>
    <xf numFmtId="0" fontId="19" fillId="32" borderId="0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26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19" fillId="32" borderId="29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49" fontId="19" fillId="32" borderId="29" xfId="0" applyNumberFormat="1" applyFont="1" applyFill="1" applyBorder="1" applyAlignment="1">
      <alignment/>
    </xf>
    <xf numFmtId="49" fontId="19" fillId="32" borderId="29" xfId="0" applyNumberFormat="1" applyFont="1" applyFill="1" applyBorder="1" applyAlignment="1">
      <alignment horizontal="left"/>
    </xf>
    <xf numFmtId="0" fontId="24" fillId="32" borderId="14" xfId="0" applyFont="1" applyFill="1" applyBorder="1" applyAlignment="1">
      <alignment horizontal="center"/>
    </xf>
    <xf numFmtId="0" fontId="19" fillId="32" borderId="14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8" fillId="32" borderId="31" xfId="0" applyFont="1" applyFill="1" applyBorder="1" applyAlignment="1">
      <alignment vertical="center"/>
    </xf>
    <xf numFmtId="0" fontId="18" fillId="32" borderId="32" xfId="0" applyFont="1" applyFill="1" applyBorder="1" applyAlignment="1">
      <alignment vertical="center"/>
    </xf>
    <xf numFmtId="0" fontId="18" fillId="32" borderId="33" xfId="0" applyFont="1" applyFill="1" applyBorder="1" applyAlignment="1">
      <alignment vertical="center"/>
    </xf>
    <xf numFmtId="0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>
      <alignment vertical="center"/>
    </xf>
    <xf numFmtId="0" fontId="4" fillId="32" borderId="0" xfId="0" applyNumberFormat="1" applyFont="1" applyFill="1" applyBorder="1" applyAlignment="1" applyProtection="1">
      <alignment vertical="top"/>
      <protection locked="0"/>
    </xf>
    <xf numFmtId="0" fontId="4" fillId="32" borderId="0" xfId="0" applyFont="1" applyFill="1" applyBorder="1" applyAlignment="1">
      <alignment/>
    </xf>
    <xf numFmtId="0" fontId="18" fillId="32" borderId="33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vertical="center"/>
    </xf>
    <xf numFmtId="0" fontId="18" fillId="32" borderId="34" xfId="0" applyFont="1" applyFill="1" applyBorder="1" applyAlignment="1">
      <alignment horizontal="distributed" vertical="center"/>
    </xf>
    <xf numFmtId="0" fontId="18" fillId="32" borderId="35" xfId="0" applyFont="1" applyFill="1" applyBorder="1" applyAlignment="1">
      <alignment horizontal="distributed" vertical="center"/>
    </xf>
    <xf numFmtId="0" fontId="18" fillId="32" borderId="36" xfId="0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distributed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 quotePrefix="1">
      <alignment horizontal="center" vertical="center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distributed" vertical="center" wrapText="1"/>
    </xf>
    <xf numFmtId="0" fontId="18" fillId="32" borderId="40" xfId="0" applyFont="1" applyFill="1" applyBorder="1" applyAlignment="1">
      <alignment vertical="center"/>
    </xf>
    <xf numFmtId="0" fontId="18" fillId="32" borderId="41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vertical="center"/>
    </xf>
    <xf numFmtId="0" fontId="18" fillId="32" borderId="43" xfId="0" applyFont="1" applyFill="1" applyBorder="1" applyAlignment="1">
      <alignment horizontal="distributed" vertical="center"/>
    </xf>
    <xf numFmtId="0" fontId="18" fillId="32" borderId="37" xfId="0" applyFont="1" applyFill="1" applyBorder="1" applyAlignment="1">
      <alignment horizontal="center" vertical="center"/>
    </xf>
    <xf numFmtId="0" fontId="18" fillId="32" borderId="44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/>
    </xf>
    <xf numFmtId="3" fontId="3" fillId="32" borderId="0" xfId="0" applyNumberFormat="1" applyFont="1" applyFill="1" applyBorder="1" applyAlignment="1">
      <alignment horizontal="center" vertical="center"/>
    </xf>
    <xf numFmtId="178" fontId="3" fillId="32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 applyProtection="1">
      <alignment vertical="top"/>
      <protection locked="0"/>
    </xf>
    <xf numFmtId="0" fontId="3" fillId="32" borderId="0" xfId="0" applyFont="1" applyFill="1" applyBorder="1" applyAlignment="1">
      <alignment/>
    </xf>
    <xf numFmtId="0" fontId="3" fillId="32" borderId="33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vertical="center"/>
    </xf>
    <xf numFmtId="0" fontId="18" fillId="32" borderId="38" xfId="0" applyFont="1" applyFill="1" applyBorder="1" applyAlignment="1">
      <alignment vertical="center"/>
    </xf>
    <xf numFmtId="0" fontId="18" fillId="32" borderId="35" xfId="0" applyFont="1" applyFill="1" applyBorder="1" applyAlignment="1">
      <alignment horizontal="right" vertical="center"/>
    </xf>
    <xf numFmtId="0" fontId="18" fillId="32" borderId="46" xfId="0" applyFont="1" applyFill="1" applyBorder="1" applyAlignment="1">
      <alignment horizontal="right" vertical="center"/>
    </xf>
    <xf numFmtId="0" fontId="18" fillId="32" borderId="47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vertical="center"/>
    </xf>
    <xf numFmtId="0" fontId="14" fillId="32" borderId="37" xfId="0" applyFont="1" applyFill="1" applyBorder="1" applyAlignment="1">
      <alignment horizontal="center" vertical="distributed" wrapText="1"/>
    </xf>
    <xf numFmtId="0" fontId="14" fillId="32" borderId="39" xfId="0" applyFont="1" applyFill="1" applyBorder="1" applyAlignment="1">
      <alignment horizontal="center" vertical="distributed" wrapText="1"/>
    </xf>
    <xf numFmtId="3" fontId="3" fillId="32" borderId="0" xfId="0" applyNumberFormat="1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18" fillId="32" borderId="48" xfId="0" applyFont="1" applyFill="1" applyBorder="1" applyAlignment="1">
      <alignment horizontal="distributed" vertical="center"/>
    </xf>
    <xf numFmtId="0" fontId="18" fillId="32" borderId="49" xfId="0" applyFont="1" applyFill="1" applyBorder="1" applyAlignment="1">
      <alignment horizontal="center" vertical="center"/>
    </xf>
    <xf numFmtId="0" fontId="18" fillId="32" borderId="50" xfId="0" applyFont="1" applyFill="1" applyBorder="1" applyAlignment="1">
      <alignment horizontal="distributed" vertical="center"/>
    </xf>
    <xf numFmtId="0" fontId="18" fillId="32" borderId="34" xfId="0" applyFont="1" applyFill="1" applyBorder="1" applyAlignment="1">
      <alignment horizontal="right" vertical="center"/>
    </xf>
    <xf numFmtId="0" fontId="18" fillId="32" borderId="48" xfId="0" applyFont="1" applyFill="1" applyBorder="1" applyAlignment="1">
      <alignment horizontal="right" vertical="center"/>
    </xf>
    <xf numFmtId="0" fontId="18" fillId="32" borderId="36" xfId="0" applyFont="1" applyFill="1" applyBorder="1" applyAlignment="1">
      <alignment vertical="center"/>
    </xf>
    <xf numFmtId="178" fontId="3" fillId="32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8" fillId="32" borderId="24" xfId="0" applyFont="1" applyFill="1" applyBorder="1" applyAlignment="1">
      <alignment/>
    </xf>
    <xf numFmtId="0" fontId="18" fillId="32" borderId="24" xfId="0" applyFont="1" applyFill="1" applyBorder="1" applyAlignment="1">
      <alignment horizontal="right" vertical="top"/>
    </xf>
    <xf numFmtId="49" fontId="18" fillId="32" borderId="51" xfId="0" applyNumberFormat="1" applyFont="1" applyFill="1" applyBorder="1" applyAlignment="1">
      <alignment horizontal="right" vertical="center"/>
    </xf>
    <xf numFmtId="0" fontId="18" fillId="32" borderId="17" xfId="0" applyFont="1" applyFill="1" applyBorder="1" applyAlignment="1">
      <alignment horizontal="right" vertical="center"/>
    </xf>
    <xf numFmtId="0" fontId="18" fillId="32" borderId="17" xfId="0" applyFont="1" applyFill="1" applyBorder="1" applyAlignment="1">
      <alignment vertical="center"/>
    </xf>
    <xf numFmtId="0" fontId="18" fillId="32" borderId="14" xfId="0" applyFont="1" applyFill="1" applyBorder="1" applyAlignment="1">
      <alignment horizontal="center" wrapText="1"/>
    </xf>
    <xf numFmtId="0" fontId="18" fillId="32" borderId="14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/>
    </xf>
    <xf numFmtId="0" fontId="18" fillId="32" borderId="10" xfId="0" applyFont="1" applyFill="1" applyBorder="1" applyAlignment="1">
      <alignment horizontal="right"/>
    </xf>
    <xf numFmtId="0" fontId="18" fillId="32" borderId="53" xfId="0" applyFont="1" applyFill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184" fontId="23" fillId="0" borderId="27" xfId="49" applyNumberFormat="1" applyFont="1" applyBorder="1" applyAlignment="1">
      <alignment shrinkToFit="1"/>
    </xf>
    <xf numFmtId="184" fontId="23" fillId="0" borderId="12" xfId="49" applyNumberFormat="1" applyFont="1" applyBorder="1" applyAlignment="1">
      <alignment shrinkToFit="1"/>
    </xf>
    <xf numFmtId="41" fontId="23" fillId="0" borderId="12" xfId="49" applyNumberFormat="1" applyFont="1" applyBorder="1" applyAlignment="1">
      <alignment shrinkToFit="1"/>
    </xf>
    <xf numFmtId="184" fontId="23" fillId="0" borderId="21" xfId="49" applyNumberFormat="1" applyFont="1" applyBorder="1" applyAlignment="1">
      <alignment shrinkToFit="1"/>
    </xf>
    <xf numFmtId="184" fontId="23" fillId="0" borderId="0" xfId="49" applyNumberFormat="1" applyFont="1" applyBorder="1" applyAlignment="1">
      <alignment shrinkToFit="1"/>
    </xf>
    <xf numFmtId="41" fontId="23" fillId="0" borderId="21" xfId="49" applyNumberFormat="1" applyFont="1" applyBorder="1" applyAlignment="1">
      <alignment shrinkToFit="1"/>
    </xf>
    <xf numFmtId="0" fontId="18" fillId="32" borderId="29" xfId="0" applyFont="1" applyFill="1" applyBorder="1" applyAlignment="1">
      <alignment horizontal="center" vertical="center"/>
    </xf>
    <xf numFmtId="49" fontId="18" fillId="32" borderId="17" xfId="0" applyNumberFormat="1" applyFont="1" applyFill="1" applyBorder="1" applyAlignment="1">
      <alignment horizontal="right" vertical="center"/>
    </xf>
    <xf numFmtId="0" fontId="19" fillId="32" borderId="14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distributed" vertical="center"/>
    </xf>
    <xf numFmtId="0" fontId="18" fillId="32" borderId="14" xfId="0" applyFont="1" applyFill="1" applyBorder="1" applyAlignment="1">
      <alignment horizontal="right"/>
    </xf>
    <xf numFmtId="0" fontId="18" fillId="32" borderId="54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vertical="center"/>
    </xf>
    <xf numFmtId="0" fontId="18" fillId="32" borderId="55" xfId="0" applyFont="1" applyFill="1" applyBorder="1" applyAlignment="1">
      <alignment vertical="center"/>
    </xf>
    <xf numFmtId="0" fontId="19" fillId="32" borderId="56" xfId="0" applyFont="1" applyFill="1" applyBorder="1" applyAlignment="1">
      <alignment horizontal="center"/>
    </xf>
    <xf numFmtId="49" fontId="19" fillId="32" borderId="27" xfId="0" applyNumberFormat="1" applyFont="1" applyFill="1" applyBorder="1" applyAlignment="1">
      <alignment horizontal="left"/>
    </xf>
    <xf numFmtId="0" fontId="19" fillId="32" borderId="28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3" fillId="0" borderId="30" xfId="0" applyFont="1" applyBorder="1" applyAlignment="1">
      <alignment/>
    </xf>
    <xf numFmtId="0" fontId="18" fillId="32" borderId="52" xfId="0" applyFont="1" applyFill="1" applyBorder="1" applyAlignment="1">
      <alignment horizontal="center" vertical="top"/>
    </xf>
    <xf numFmtId="0" fontId="19" fillId="32" borderId="54" xfId="0" applyFont="1" applyFill="1" applyBorder="1" applyAlignment="1">
      <alignment/>
    </xf>
    <xf numFmtId="0" fontId="19" fillId="32" borderId="24" xfId="0" applyFont="1" applyFill="1" applyBorder="1" applyAlignment="1">
      <alignment shrinkToFit="1"/>
    </xf>
    <xf numFmtId="0" fontId="19" fillId="32" borderId="24" xfId="0" applyFont="1" applyFill="1" applyBorder="1" applyAlignment="1">
      <alignment horizontal="right" vertical="top" shrinkToFit="1"/>
    </xf>
    <xf numFmtId="0" fontId="19" fillId="32" borderId="0" xfId="0" applyFont="1" applyFill="1" applyBorder="1" applyAlignment="1">
      <alignment shrinkToFit="1"/>
    </xf>
    <xf numFmtId="0" fontId="19" fillId="32" borderId="0" xfId="0" applyFont="1" applyFill="1" applyBorder="1" applyAlignment="1">
      <alignment horizontal="right" shrinkToFit="1"/>
    </xf>
    <xf numFmtId="0" fontId="19" fillId="32" borderId="26" xfId="0" applyFont="1" applyFill="1" applyBorder="1" applyAlignment="1">
      <alignment horizontal="center" vertical="top" shrinkToFit="1"/>
    </xf>
    <xf numFmtId="0" fontId="19" fillId="32" borderId="14" xfId="0" applyFont="1" applyFill="1" applyBorder="1" applyAlignment="1">
      <alignment horizontal="center" wrapText="1" shrinkToFit="1"/>
    </xf>
    <xf numFmtId="0" fontId="19" fillId="0" borderId="13" xfId="0" applyFont="1" applyFill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18" fillId="32" borderId="10" xfId="0" applyFont="1" applyFill="1" applyBorder="1" applyAlignment="1">
      <alignment vertical="center"/>
    </xf>
    <xf numFmtId="0" fontId="18" fillId="32" borderId="57" xfId="0" applyFont="1" applyFill="1" applyBorder="1" applyAlignment="1">
      <alignment vertical="center"/>
    </xf>
    <xf numFmtId="0" fontId="3" fillId="32" borderId="58" xfId="0" applyFont="1" applyFill="1" applyBorder="1" applyAlignment="1">
      <alignment/>
    </xf>
    <xf numFmtId="0" fontId="3" fillId="32" borderId="59" xfId="0" applyFont="1" applyFill="1" applyBorder="1" applyAlignment="1">
      <alignment/>
    </xf>
    <xf numFmtId="0" fontId="3" fillId="32" borderId="6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32" borderId="61" xfId="0" applyFont="1" applyFill="1" applyBorder="1" applyAlignment="1">
      <alignment/>
    </xf>
    <xf numFmtId="0" fontId="3" fillId="32" borderId="62" xfId="0" applyFont="1" applyFill="1" applyBorder="1" applyAlignment="1">
      <alignment/>
    </xf>
    <xf numFmtId="0" fontId="18" fillId="32" borderId="0" xfId="0" applyFont="1" applyFill="1" applyBorder="1" applyAlignment="1">
      <alignment horizontal="center" vertical="center" shrinkToFit="1"/>
    </xf>
    <xf numFmtId="0" fontId="18" fillId="32" borderId="62" xfId="0" applyFont="1" applyFill="1" applyBorder="1" applyAlignment="1">
      <alignment vertical="center"/>
    </xf>
    <xf numFmtId="0" fontId="18" fillId="32" borderId="62" xfId="0" applyFont="1" applyFill="1" applyBorder="1" applyAlignment="1">
      <alignment horizontal="center" vertical="center"/>
    </xf>
    <xf numFmtId="0" fontId="18" fillId="32" borderId="62" xfId="0" applyFont="1" applyFill="1" applyBorder="1" applyAlignment="1" quotePrefix="1">
      <alignment horizontal="center" vertical="center"/>
    </xf>
    <xf numFmtId="0" fontId="18" fillId="32" borderId="63" xfId="0" applyFont="1" applyFill="1" applyBorder="1" applyAlignment="1">
      <alignment vertical="center"/>
    </xf>
    <xf numFmtId="0" fontId="18" fillId="32" borderId="64" xfId="0" applyFont="1" applyFill="1" applyBorder="1" applyAlignment="1">
      <alignment vertical="center"/>
    </xf>
    <xf numFmtId="0" fontId="18" fillId="32" borderId="65" xfId="0" applyFont="1" applyFill="1" applyBorder="1" applyAlignment="1">
      <alignment vertical="center"/>
    </xf>
    <xf numFmtId="0" fontId="18" fillId="32" borderId="60" xfId="0" applyFont="1" applyFill="1" applyBorder="1" applyAlignment="1">
      <alignment vertical="center"/>
    </xf>
    <xf numFmtId="0" fontId="18" fillId="32" borderId="66" xfId="0" applyFont="1" applyFill="1" applyBorder="1" applyAlignment="1">
      <alignment horizontal="left" vertical="center"/>
    </xf>
    <xf numFmtId="0" fontId="18" fillId="32" borderId="67" xfId="0" applyFont="1" applyFill="1" applyBorder="1" applyAlignment="1">
      <alignment horizontal="center" vertical="center"/>
    </xf>
    <xf numFmtId="0" fontId="18" fillId="32" borderId="58" xfId="0" applyFont="1" applyFill="1" applyBorder="1" applyAlignment="1">
      <alignment vertical="center"/>
    </xf>
    <xf numFmtId="0" fontId="18" fillId="32" borderId="59" xfId="0" applyFont="1" applyFill="1" applyBorder="1" applyAlignment="1">
      <alignment vertical="center"/>
    </xf>
    <xf numFmtId="0" fontId="18" fillId="32" borderId="59" xfId="0" applyFont="1" applyFill="1" applyBorder="1" applyAlignment="1">
      <alignment horizontal="center" vertical="center"/>
    </xf>
    <xf numFmtId="0" fontId="18" fillId="32" borderId="59" xfId="0" applyFont="1" applyFill="1" applyBorder="1" applyAlignment="1" quotePrefix="1">
      <alignment horizontal="center" vertical="center"/>
    </xf>
    <xf numFmtId="0" fontId="18" fillId="32" borderId="64" xfId="0" applyFont="1" applyFill="1" applyBorder="1" applyAlignment="1">
      <alignment horizontal="distributed" vertical="center" wrapText="1"/>
    </xf>
    <xf numFmtId="0" fontId="18" fillId="32" borderId="68" xfId="0" applyFont="1" applyFill="1" applyBorder="1" applyAlignment="1">
      <alignment horizontal="distributed" vertical="center" wrapText="1"/>
    </xf>
    <xf numFmtId="0" fontId="18" fillId="32" borderId="31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vertical="center"/>
    </xf>
    <xf numFmtId="0" fontId="18" fillId="32" borderId="70" xfId="0" applyFont="1" applyFill="1" applyBorder="1" applyAlignment="1">
      <alignment horizontal="right" vertical="center"/>
    </xf>
    <xf numFmtId="0" fontId="18" fillId="32" borderId="71" xfId="0" applyFont="1" applyFill="1" applyBorder="1" applyAlignment="1">
      <alignment vertical="center"/>
    </xf>
    <xf numFmtId="0" fontId="18" fillId="32" borderId="71" xfId="0" applyFont="1" applyFill="1" applyBorder="1" applyAlignment="1">
      <alignment horizontal="center" vertical="center"/>
    </xf>
    <xf numFmtId="0" fontId="18" fillId="32" borderId="71" xfId="0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shrinkToFit="1"/>
    </xf>
    <xf numFmtId="0" fontId="3" fillId="0" borderId="61" xfId="0" applyFont="1" applyBorder="1" applyAlignment="1">
      <alignment/>
    </xf>
    <xf numFmtId="0" fontId="27" fillId="32" borderId="10" xfId="0" applyFont="1" applyFill="1" applyBorder="1" applyAlignment="1">
      <alignment horizontal="right" vertical="center"/>
    </xf>
    <xf numFmtId="0" fontId="3" fillId="32" borderId="72" xfId="0" applyFont="1" applyFill="1" applyBorder="1" applyAlignment="1">
      <alignment horizontal="center" vertical="center"/>
    </xf>
    <xf numFmtId="0" fontId="18" fillId="32" borderId="73" xfId="0" applyFont="1" applyFill="1" applyBorder="1" applyAlignment="1">
      <alignment vertical="center"/>
    </xf>
    <xf numFmtId="0" fontId="18" fillId="32" borderId="74" xfId="0" applyFont="1" applyFill="1" applyBorder="1" applyAlignment="1">
      <alignment vertical="center"/>
    </xf>
    <xf numFmtId="0" fontId="18" fillId="32" borderId="75" xfId="0" applyFont="1" applyFill="1" applyBorder="1" applyAlignment="1">
      <alignment vertical="center"/>
    </xf>
    <xf numFmtId="0" fontId="3" fillId="32" borderId="66" xfId="0" applyFont="1" applyFill="1" applyBorder="1" applyAlignment="1">
      <alignment/>
    </xf>
    <xf numFmtId="0" fontId="18" fillId="32" borderId="76" xfId="0" applyFont="1" applyFill="1" applyBorder="1" applyAlignment="1">
      <alignment horizontal="distributed" vertical="center"/>
    </xf>
    <xf numFmtId="0" fontId="18" fillId="32" borderId="77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8" fillId="32" borderId="66" xfId="0" applyFont="1" applyFill="1" applyBorder="1" applyAlignment="1">
      <alignment vertical="center"/>
    </xf>
    <xf numFmtId="0" fontId="18" fillId="32" borderId="76" xfId="0" applyFont="1" applyFill="1" applyBorder="1" applyAlignment="1">
      <alignment horizontal="right" vertical="center"/>
    </xf>
    <xf numFmtId="0" fontId="3" fillId="32" borderId="76" xfId="0" applyFont="1" applyFill="1" applyBorder="1" applyAlignment="1">
      <alignment horizontal="distributed" vertical="center"/>
    </xf>
    <xf numFmtId="0" fontId="3" fillId="32" borderId="78" xfId="0" applyFont="1" applyFill="1" applyBorder="1" applyAlignment="1">
      <alignment horizontal="center" vertical="center"/>
    </xf>
    <xf numFmtId="0" fontId="18" fillId="32" borderId="79" xfId="0" applyFont="1" applyFill="1" applyBorder="1" applyAlignment="1">
      <alignment vertical="center"/>
    </xf>
    <xf numFmtId="0" fontId="18" fillId="32" borderId="80" xfId="0" applyFont="1" applyFill="1" applyBorder="1" applyAlignment="1">
      <alignment vertical="center"/>
    </xf>
    <xf numFmtId="0" fontId="18" fillId="32" borderId="81" xfId="0" applyFont="1" applyFill="1" applyBorder="1" applyAlignment="1">
      <alignment vertical="center"/>
    </xf>
    <xf numFmtId="0" fontId="18" fillId="32" borderId="81" xfId="0" applyFont="1" applyFill="1" applyBorder="1" applyAlignment="1">
      <alignment horizontal="center" vertical="center"/>
    </xf>
    <xf numFmtId="0" fontId="18" fillId="32" borderId="81" xfId="0" applyFont="1" applyFill="1" applyBorder="1" applyAlignment="1" quotePrefix="1">
      <alignment horizontal="center" vertical="center"/>
    </xf>
    <xf numFmtId="0" fontId="18" fillId="32" borderId="82" xfId="0" applyFont="1" applyFill="1" applyBorder="1" applyAlignment="1">
      <alignment horizontal="right" vertical="center" shrinkToFit="1"/>
    </xf>
    <xf numFmtId="0" fontId="18" fillId="32" borderId="83" xfId="0" applyFont="1" applyFill="1" applyBorder="1" applyAlignment="1">
      <alignment horizontal="right" vertical="center" shrinkToFit="1"/>
    </xf>
    <xf numFmtId="0" fontId="18" fillId="32" borderId="84" xfId="0" applyFont="1" applyFill="1" applyBorder="1" applyAlignment="1">
      <alignment horizontal="right" vertical="center" shrinkToFit="1"/>
    </xf>
    <xf numFmtId="0" fontId="18" fillId="32" borderId="85" xfId="0" applyFont="1" applyFill="1" applyBorder="1" applyAlignment="1">
      <alignment horizontal="right" vertical="center" shrinkToFit="1"/>
    </xf>
    <xf numFmtId="0" fontId="18" fillId="32" borderId="86" xfId="0" applyFont="1" applyFill="1" applyBorder="1" applyAlignment="1">
      <alignment horizontal="distributed" vertical="center" shrinkToFit="1"/>
    </xf>
    <xf numFmtId="0" fontId="18" fillId="32" borderId="83" xfId="0" applyFont="1" applyFill="1" applyBorder="1" applyAlignment="1">
      <alignment horizontal="distributed" vertical="center" shrinkToFit="1"/>
    </xf>
    <xf numFmtId="0" fontId="18" fillId="32" borderId="81" xfId="0" applyFont="1" applyFill="1" applyBorder="1" applyAlignment="1">
      <alignment horizontal="distributed" vertical="center" shrinkToFit="1"/>
    </xf>
    <xf numFmtId="0" fontId="18" fillId="32" borderId="82" xfId="0" applyFont="1" applyFill="1" applyBorder="1" applyAlignment="1">
      <alignment horizontal="distributed" vertical="center" shrinkToFit="1"/>
    </xf>
    <xf numFmtId="0" fontId="18" fillId="32" borderId="85" xfId="0" applyFont="1" applyFill="1" applyBorder="1" applyAlignment="1">
      <alignment horizontal="distributed" vertical="center" shrinkToFit="1"/>
    </xf>
    <xf numFmtId="0" fontId="18" fillId="32" borderId="87" xfId="0" applyFont="1" applyFill="1" applyBorder="1" applyAlignment="1">
      <alignment horizontal="distributed" vertical="center" shrinkToFit="1"/>
    </xf>
    <xf numFmtId="0" fontId="18" fillId="32" borderId="88" xfId="0" applyFont="1" applyFill="1" applyBorder="1" applyAlignment="1">
      <alignment horizontal="distributed" vertical="center" shrinkToFit="1"/>
    </xf>
    <xf numFmtId="0" fontId="18" fillId="32" borderId="79" xfId="0" applyFont="1" applyFill="1" applyBorder="1" applyAlignment="1">
      <alignment horizontal="distributed" vertical="center" shrinkToFit="1"/>
    </xf>
    <xf numFmtId="0" fontId="18" fillId="32" borderId="89" xfId="0" applyFont="1" applyFill="1" applyBorder="1" applyAlignment="1">
      <alignment horizontal="distributed" vertical="center" shrinkToFit="1"/>
    </xf>
    <xf numFmtId="0" fontId="18" fillId="32" borderId="90" xfId="0" applyFont="1" applyFill="1" applyBorder="1" applyAlignment="1">
      <alignment horizontal="distributed" vertical="center" shrinkToFit="1"/>
    </xf>
    <xf numFmtId="0" fontId="18" fillId="32" borderId="91" xfId="0" applyFont="1" applyFill="1" applyBorder="1" applyAlignment="1">
      <alignment horizontal="distributed" vertical="center" shrinkToFit="1"/>
    </xf>
    <xf numFmtId="0" fontId="18" fillId="32" borderId="55" xfId="0" applyFont="1" applyFill="1" applyBorder="1" applyAlignment="1">
      <alignment horizontal="distributed" vertical="center" shrinkToFit="1"/>
    </xf>
    <xf numFmtId="0" fontId="18" fillId="32" borderId="92" xfId="0" applyFont="1" applyFill="1" applyBorder="1" applyAlignment="1">
      <alignment horizontal="distributed" vertical="center" shrinkToFit="1"/>
    </xf>
    <xf numFmtId="0" fontId="18" fillId="32" borderId="93" xfId="0" applyFont="1" applyFill="1" applyBorder="1" applyAlignment="1">
      <alignment horizontal="distributed" vertical="center" shrinkToFit="1"/>
    </xf>
    <xf numFmtId="0" fontId="18" fillId="32" borderId="67" xfId="0" applyFont="1" applyFill="1" applyBorder="1" applyAlignment="1">
      <alignment horizontal="distributed" vertical="center" shrinkToFit="1"/>
    </xf>
    <xf numFmtId="0" fontId="18" fillId="32" borderId="26" xfId="0" applyFont="1" applyFill="1" applyBorder="1" applyAlignment="1">
      <alignment horizontal="distributed" vertical="center" shrinkToFit="1"/>
    </xf>
    <xf numFmtId="0" fontId="18" fillId="32" borderId="32" xfId="0" applyFont="1" applyFill="1" applyBorder="1" applyAlignment="1">
      <alignment horizontal="distributed" vertical="center" shrinkToFit="1"/>
    </xf>
    <xf numFmtId="0" fontId="18" fillId="32" borderId="94" xfId="0" applyFont="1" applyFill="1" applyBorder="1" applyAlignment="1">
      <alignment horizontal="distributed" vertical="center" shrinkToFit="1"/>
    </xf>
    <xf numFmtId="0" fontId="27" fillId="32" borderId="95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center" vertical="distributed" wrapText="1"/>
    </xf>
    <xf numFmtId="0" fontId="18" fillId="32" borderId="96" xfId="0" applyFont="1" applyFill="1" applyBorder="1" applyAlignment="1">
      <alignment vertical="center"/>
    </xf>
    <xf numFmtId="0" fontId="18" fillId="32" borderId="97" xfId="0" applyFont="1" applyFill="1" applyBorder="1" applyAlignment="1">
      <alignment vertical="center"/>
    </xf>
    <xf numFmtId="0" fontId="3" fillId="32" borderId="81" xfId="0" applyFont="1" applyFill="1" applyBorder="1" applyAlignment="1">
      <alignment/>
    </xf>
    <xf numFmtId="0" fontId="14" fillId="0" borderId="98" xfId="0" applyFont="1" applyBorder="1" applyAlignment="1">
      <alignment horizontal="distributed" shrinkToFit="1"/>
    </xf>
    <xf numFmtId="0" fontId="14" fillId="0" borderId="25" xfId="0" applyFont="1" applyBorder="1" applyAlignment="1">
      <alignment horizontal="distributed" shrinkToFit="1"/>
    </xf>
    <xf numFmtId="0" fontId="14" fillId="0" borderId="22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6" fillId="32" borderId="99" xfId="0" applyFont="1" applyFill="1" applyBorder="1" applyAlignment="1">
      <alignment horizontal="distributed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distributed" vertical="center"/>
    </xf>
    <xf numFmtId="0" fontId="14" fillId="32" borderId="100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/>
    </xf>
    <xf numFmtId="0" fontId="14" fillId="32" borderId="101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38" fontId="12" fillId="32" borderId="0" xfId="0" applyNumberFormat="1" applyFont="1" applyFill="1" applyAlignment="1">
      <alignment/>
    </xf>
    <xf numFmtId="0" fontId="12" fillId="32" borderId="0" xfId="0" applyFont="1" applyFill="1" applyBorder="1" applyAlignment="1">
      <alignment/>
    </xf>
    <xf numFmtId="192" fontId="15" fillId="32" borderId="102" xfId="49" applyNumberFormat="1" applyFont="1" applyFill="1" applyBorder="1" applyAlignment="1">
      <alignment horizontal="right" vertical="center" shrinkToFit="1"/>
    </xf>
    <xf numFmtId="184" fontId="15" fillId="32" borderId="103" xfId="49" applyNumberFormat="1" applyFont="1" applyFill="1" applyBorder="1" applyAlignment="1">
      <alignment vertical="center"/>
    </xf>
    <xf numFmtId="38" fontId="15" fillId="32" borderId="104" xfId="49" applyFont="1" applyFill="1" applyBorder="1" applyAlignment="1">
      <alignment horizontal="right" vertical="center"/>
    </xf>
    <xf numFmtId="0" fontId="21" fillId="32" borderId="20" xfId="0" applyFont="1" applyFill="1" applyBorder="1" applyAlignment="1">
      <alignment horizontal="center" vertical="center"/>
    </xf>
    <xf numFmtId="41" fontId="15" fillId="32" borderId="105" xfId="49" applyNumberFormat="1" applyFont="1" applyFill="1" applyBorder="1" applyAlignment="1">
      <alignment horizontal="right" vertical="center"/>
    </xf>
    <xf numFmtId="41" fontId="15" fillId="32" borderId="105" xfId="49" applyNumberFormat="1" applyFont="1" applyFill="1" applyBorder="1" applyAlignment="1">
      <alignment vertical="center"/>
    </xf>
    <xf numFmtId="0" fontId="14" fillId="32" borderId="21" xfId="0" applyFont="1" applyFill="1" applyBorder="1" applyAlignment="1">
      <alignment horizontal="distributed" vertical="center"/>
    </xf>
    <xf numFmtId="0" fontId="14" fillId="32" borderId="21" xfId="0" applyFont="1" applyFill="1" applyBorder="1" applyAlignment="1">
      <alignment horizontal="distributed" vertical="center" wrapText="1"/>
    </xf>
    <xf numFmtId="0" fontId="14" fillId="32" borderId="12" xfId="0" applyFont="1" applyFill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184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2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2" xfId="0" applyFont="1" applyFill="1" applyBorder="1" applyAlignment="1">
      <alignment horizontal="distributed"/>
    </xf>
    <xf numFmtId="0" fontId="16" fillId="0" borderId="52" xfId="0" applyFont="1" applyFill="1" applyBorder="1" applyAlignment="1">
      <alignment horizontal="center" vertical="distributed" wrapText="1"/>
    </xf>
    <xf numFmtId="0" fontId="16" fillId="0" borderId="22" xfId="0" applyFont="1" applyFill="1" applyBorder="1" applyAlignment="1">
      <alignment horizontal="distributed"/>
    </xf>
    <xf numFmtId="0" fontId="16" fillId="0" borderId="21" xfId="0" applyFont="1" applyFill="1" applyBorder="1" applyAlignment="1">
      <alignment horizontal="center" shrinkToFit="1"/>
    </xf>
    <xf numFmtId="0" fontId="16" fillId="0" borderId="53" xfId="0" applyFont="1" applyFill="1" applyBorder="1" applyAlignment="1">
      <alignment horizontal="center" vertical="distributed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30" fillId="0" borderId="0" xfId="0" applyNumberFormat="1" applyFont="1" applyAlignment="1">
      <alignment horizontal="center"/>
    </xf>
    <xf numFmtId="0" fontId="19" fillId="32" borderId="16" xfId="0" applyFont="1" applyFill="1" applyBorder="1" applyAlignment="1">
      <alignment/>
    </xf>
    <xf numFmtId="0" fontId="19" fillId="32" borderId="16" xfId="0" applyFont="1" applyFill="1" applyBorder="1" applyAlignment="1">
      <alignment/>
    </xf>
    <xf numFmtId="38" fontId="15" fillId="0" borderId="102" xfId="49" applyFont="1" applyFill="1" applyBorder="1" applyAlignment="1">
      <alignment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 applyProtection="1">
      <alignment/>
      <protection locked="0"/>
    </xf>
    <xf numFmtId="41" fontId="23" fillId="32" borderId="106" xfId="0" applyNumberFormat="1" applyFont="1" applyFill="1" applyBorder="1" applyAlignment="1">
      <alignment vertical="center"/>
    </xf>
    <xf numFmtId="41" fontId="23" fillId="32" borderId="107" xfId="0" applyNumberFormat="1" applyFont="1" applyFill="1" applyBorder="1" applyAlignment="1">
      <alignment vertical="center"/>
    </xf>
    <xf numFmtId="41" fontId="23" fillId="32" borderId="108" xfId="0" applyNumberFormat="1" applyFont="1" applyFill="1" applyBorder="1" applyAlignment="1">
      <alignment vertical="center"/>
    </xf>
    <xf numFmtId="41" fontId="23" fillId="32" borderId="109" xfId="0" applyNumberFormat="1" applyFont="1" applyFill="1" applyBorder="1" applyAlignment="1">
      <alignment vertical="center"/>
    </xf>
    <xf numFmtId="41" fontId="23" fillId="32" borderId="110" xfId="0" applyNumberFormat="1" applyFont="1" applyFill="1" applyBorder="1" applyAlignment="1">
      <alignment vertical="center"/>
    </xf>
    <xf numFmtId="41" fontId="23" fillId="32" borderId="111" xfId="0" applyNumberFormat="1" applyFont="1" applyFill="1" applyBorder="1" applyAlignment="1">
      <alignment vertical="center"/>
    </xf>
    <xf numFmtId="41" fontId="23" fillId="32" borderId="112" xfId="0" applyNumberFormat="1" applyFont="1" applyFill="1" applyBorder="1" applyAlignment="1">
      <alignment vertical="center"/>
    </xf>
    <xf numFmtId="189" fontId="23" fillId="32" borderId="1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 applyProtection="1">
      <alignment/>
      <protection locked="0"/>
    </xf>
    <xf numFmtId="178" fontId="6" fillId="0" borderId="20" xfId="0" applyNumberFormat="1" applyFont="1" applyBorder="1" applyAlignment="1" applyProtection="1">
      <alignment/>
      <protection locked="0"/>
    </xf>
    <xf numFmtId="191" fontId="20" fillId="32" borderId="0" xfId="0" applyNumberFormat="1" applyFont="1" applyFill="1" applyBorder="1" applyAlignment="1">
      <alignment/>
    </xf>
    <xf numFmtId="191" fontId="33" fillId="32" borderId="0" xfId="0" applyNumberFormat="1" applyFont="1" applyFill="1" applyBorder="1" applyAlignment="1">
      <alignment/>
    </xf>
    <xf numFmtId="191" fontId="33" fillId="32" borderId="0" xfId="0" applyNumberFormat="1" applyFont="1" applyFill="1" applyBorder="1" applyAlignment="1">
      <alignment horizontal="center"/>
    </xf>
    <xf numFmtId="0" fontId="33" fillId="32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191" fontId="33" fillId="0" borderId="30" xfId="0" applyNumberFormat="1" applyFont="1" applyBorder="1" applyAlignment="1">
      <alignment/>
    </xf>
    <xf numFmtId="191" fontId="34" fillId="0" borderId="0" xfId="0" applyNumberFormat="1" applyFont="1" applyBorder="1" applyAlignment="1">
      <alignment/>
    </xf>
    <xf numFmtId="191" fontId="34" fillId="0" borderId="0" xfId="0" applyNumberFormat="1" applyFont="1" applyBorder="1" applyAlignment="1">
      <alignment horizontal="center"/>
    </xf>
    <xf numFmtId="191" fontId="34" fillId="12" borderId="0" xfId="0" applyNumberFormat="1" applyFont="1" applyFill="1" applyBorder="1" applyAlignment="1">
      <alignment/>
    </xf>
    <xf numFmtId="191" fontId="34" fillId="0" borderId="30" xfId="0" applyNumberFormat="1" applyFont="1" applyBorder="1" applyAlignment="1">
      <alignment/>
    </xf>
    <xf numFmtId="191" fontId="33" fillId="0" borderId="0" xfId="0" applyNumberFormat="1" applyFont="1" applyAlignment="1">
      <alignment/>
    </xf>
    <xf numFmtId="191" fontId="33" fillId="0" borderId="0" xfId="0" applyNumberFormat="1" applyFont="1" applyAlignment="1">
      <alignment horizontal="center"/>
    </xf>
    <xf numFmtId="191" fontId="33" fillId="12" borderId="0" xfId="0" applyNumberFormat="1" applyFont="1" applyFill="1" applyAlignment="1">
      <alignment/>
    </xf>
    <xf numFmtId="191" fontId="34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1" fontId="15" fillId="0" borderId="21" xfId="49" applyNumberFormat="1" applyFont="1" applyBorder="1" applyAlignment="1">
      <alignment vertical="center"/>
    </xf>
    <xf numFmtId="41" fontId="15" fillId="0" borderId="0" xfId="49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1" fontId="15" fillId="0" borderId="0" xfId="49" applyNumberFormat="1" applyFont="1" applyBorder="1" applyAlignment="1">
      <alignment vertical="center"/>
    </xf>
    <xf numFmtId="38" fontId="21" fillId="0" borderId="26" xfId="49" applyFont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41" fontId="15" fillId="0" borderId="12" xfId="49" applyNumberFormat="1" applyFont="1" applyBorder="1" applyAlignment="1">
      <alignment vertical="center"/>
    </xf>
    <xf numFmtId="41" fontId="15" fillId="0" borderId="21" xfId="49" applyNumberFormat="1" applyFont="1" applyBorder="1" applyAlignment="1">
      <alignment horizontal="right" vertical="center"/>
    </xf>
    <xf numFmtId="49" fontId="21" fillId="0" borderId="0" xfId="49" applyNumberFormat="1" applyFont="1" applyBorder="1" applyAlignment="1">
      <alignment horizontal="center" vertical="center"/>
    </xf>
    <xf numFmtId="49" fontId="21" fillId="0" borderId="26" xfId="49" applyNumberFormat="1" applyFont="1" applyBorder="1" applyAlignment="1">
      <alignment horizontal="center" vertical="center"/>
    </xf>
    <xf numFmtId="41" fontId="15" fillId="0" borderId="26" xfId="49" applyNumberFormat="1" applyFont="1" applyBorder="1" applyAlignment="1">
      <alignment horizontal="right" vertical="center"/>
    </xf>
    <xf numFmtId="49" fontId="35" fillId="0" borderId="10" xfId="49" applyNumberFormat="1" applyFont="1" applyBorder="1" applyAlignment="1">
      <alignment horizontal="center" vertical="center"/>
    </xf>
    <xf numFmtId="38" fontId="11" fillId="0" borderId="0" xfId="49" applyFont="1" applyBorder="1" applyAlignment="1">
      <alignment horizontal="right" vertical="center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right" vertical="center"/>
    </xf>
    <xf numFmtId="41" fontId="17" fillId="27" borderId="12" xfId="49" applyNumberFormat="1" applyFont="1" applyFill="1" applyBorder="1" applyAlignment="1">
      <alignment shrinkToFit="1"/>
    </xf>
    <xf numFmtId="41" fontId="17" fillId="27" borderId="21" xfId="49" applyNumberFormat="1" applyFont="1" applyFill="1" applyBorder="1" applyAlignment="1">
      <alignment shrinkToFit="1"/>
    </xf>
    <xf numFmtId="41" fontId="17" fillId="27" borderId="0" xfId="49" applyNumberFormat="1" applyFont="1" applyFill="1" applyAlignment="1">
      <alignment shrinkToFit="1"/>
    </xf>
    <xf numFmtId="41" fontId="17" fillId="27" borderId="21" xfId="49" applyNumberFormat="1" applyFont="1" applyFill="1" applyBorder="1" applyAlignment="1">
      <alignment horizontal="right" shrinkToFit="1"/>
    </xf>
    <xf numFmtId="41" fontId="17" fillId="27" borderId="22" xfId="49" applyNumberFormat="1" applyFont="1" applyFill="1" applyBorder="1" applyAlignment="1">
      <alignment shrinkToFit="1"/>
    </xf>
    <xf numFmtId="41" fontId="17" fillId="27" borderId="0" xfId="49" applyNumberFormat="1" applyFont="1" applyFill="1" applyBorder="1" applyAlignment="1">
      <alignment shrinkToFit="1"/>
    </xf>
    <xf numFmtId="41" fontId="17" fillId="27" borderId="0" xfId="49" applyNumberFormat="1" applyFont="1" applyFill="1" applyAlignment="1">
      <alignment horizontal="right" shrinkToFit="1"/>
    </xf>
    <xf numFmtId="41" fontId="17" fillId="27" borderId="19" xfId="49" applyNumberFormat="1" applyFont="1" applyFill="1" applyBorder="1" applyAlignment="1">
      <alignment shrinkToFit="1"/>
    </xf>
    <xf numFmtId="41" fontId="17" fillId="27" borderId="28" xfId="49" applyNumberFormat="1" applyFont="1" applyFill="1" applyBorder="1" applyAlignment="1">
      <alignment shrinkToFit="1"/>
    </xf>
    <xf numFmtId="41" fontId="17" fillId="27" borderId="27" xfId="49" applyNumberFormat="1" applyFont="1" applyFill="1" applyBorder="1" applyAlignment="1">
      <alignment shrinkToFit="1"/>
    </xf>
    <xf numFmtId="41" fontId="17" fillId="27" borderId="0" xfId="49" applyNumberFormat="1" applyFont="1" applyFill="1" applyBorder="1" applyAlignment="1">
      <alignment horizontal="right" shrinkToFit="1"/>
    </xf>
    <xf numFmtId="41" fontId="17" fillId="27" borderId="14" xfId="49" applyNumberFormat="1" applyFont="1" applyFill="1" applyBorder="1" applyAlignment="1">
      <alignment horizontal="right" shrinkToFit="1"/>
    </xf>
    <xf numFmtId="41" fontId="17" fillId="27" borderId="14" xfId="49" applyNumberFormat="1" applyFont="1" applyFill="1" applyBorder="1" applyAlignment="1">
      <alignment shrinkToFit="1"/>
    </xf>
    <xf numFmtId="41" fontId="17" fillId="27" borderId="13" xfId="49" applyNumberFormat="1" applyFont="1" applyFill="1" applyBorder="1" applyAlignment="1">
      <alignment shrinkToFit="1"/>
    </xf>
    <xf numFmtId="41" fontId="17" fillId="27" borderId="11" xfId="49" applyNumberFormat="1" applyFont="1" applyFill="1" applyBorder="1" applyAlignment="1">
      <alignment horizontal="right" shrinkToFit="1"/>
    </xf>
    <xf numFmtId="41" fontId="17" fillId="27" borderId="11" xfId="49" applyNumberFormat="1" applyFont="1" applyFill="1" applyBorder="1" applyAlignment="1">
      <alignment shrinkToFit="1"/>
    </xf>
    <xf numFmtId="41" fontId="17" fillId="27" borderId="10" xfId="49" applyNumberFormat="1" applyFont="1" applyFill="1" applyBorder="1" applyAlignment="1">
      <alignment horizontal="right" shrinkToFit="1"/>
    </xf>
    <xf numFmtId="41" fontId="17" fillId="27" borderId="10" xfId="49" applyNumberFormat="1" applyFont="1" applyFill="1" applyBorder="1" applyAlignment="1">
      <alignment shrinkToFit="1"/>
    </xf>
    <xf numFmtId="41" fontId="17" fillId="27" borderId="23" xfId="49" applyNumberFormat="1" applyFont="1" applyFill="1" applyBorder="1" applyAlignment="1">
      <alignment shrinkToFit="1"/>
    </xf>
    <xf numFmtId="41" fontId="36" fillId="27" borderId="11" xfId="49" applyNumberFormat="1" applyFont="1" applyFill="1" applyBorder="1" applyAlignment="1">
      <alignment vertical="center"/>
    </xf>
    <xf numFmtId="41" fontId="36" fillId="27" borderId="11" xfId="49" applyNumberFormat="1" applyFont="1" applyFill="1" applyBorder="1" applyAlignment="1">
      <alignment horizontal="right" vertical="center"/>
    </xf>
    <xf numFmtId="41" fontId="36" fillId="27" borderId="10" xfId="49" applyNumberFormat="1" applyFont="1" applyFill="1" applyBorder="1" applyAlignment="1">
      <alignment vertical="center"/>
    </xf>
    <xf numFmtId="192" fontId="15" fillId="27" borderId="20" xfId="49" applyNumberFormat="1" applyFont="1" applyFill="1" applyBorder="1" applyAlignment="1">
      <alignment vertical="center" shrinkToFit="1"/>
    </xf>
    <xf numFmtId="41" fontId="15" fillId="27" borderId="114" xfId="49" applyNumberFormat="1" applyFont="1" applyFill="1" applyBorder="1" applyAlignment="1">
      <alignment/>
    </xf>
    <xf numFmtId="41" fontId="15" fillId="27" borderId="28" xfId="49" applyNumberFormat="1" applyFont="1" applyFill="1" applyBorder="1" applyAlignment="1">
      <alignment/>
    </xf>
    <xf numFmtId="41" fontId="15" fillId="27" borderId="22" xfId="49" applyNumberFormat="1" applyFont="1" applyFill="1" applyBorder="1" applyAlignment="1">
      <alignment/>
    </xf>
    <xf numFmtId="41" fontId="15" fillId="27" borderId="100" xfId="49" applyNumberFormat="1" applyFont="1" applyFill="1" applyBorder="1" applyAlignment="1">
      <alignment/>
    </xf>
    <xf numFmtId="41" fontId="15" fillId="27" borderId="14" xfId="49" applyNumberFormat="1" applyFont="1" applyFill="1" applyBorder="1" applyAlignment="1">
      <alignment/>
    </xf>
    <xf numFmtId="41" fontId="15" fillId="27" borderId="19" xfId="49" applyNumberFormat="1" applyFont="1" applyFill="1" applyBorder="1" applyAlignment="1">
      <alignment/>
    </xf>
    <xf numFmtId="186" fontId="15" fillId="27" borderId="101" xfId="49" applyNumberFormat="1" applyFont="1" applyFill="1" applyBorder="1" applyAlignment="1">
      <alignment horizontal="right"/>
    </xf>
    <xf numFmtId="186" fontId="15" fillId="27" borderId="11" xfId="49" applyNumberFormat="1" applyFont="1" applyFill="1" applyBorder="1" applyAlignment="1">
      <alignment/>
    </xf>
    <xf numFmtId="186" fontId="15" fillId="27" borderId="101" xfId="49" applyNumberFormat="1" applyFont="1" applyFill="1" applyBorder="1" applyAlignment="1">
      <alignment/>
    </xf>
    <xf numFmtId="186" fontId="15" fillId="27" borderId="15" xfId="49" applyNumberFormat="1" applyFont="1" applyFill="1" applyBorder="1" applyAlignment="1">
      <alignment horizontal="right"/>
    </xf>
    <xf numFmtId="41" fontId="15" fillId="27" borderId="21" xfId="49" applyNumberFormat="1" applyFont="1" applyFill="1" applyBorder="1" applyAlignment="1">
      <alignment/>
    </xf>
    <xf numFmtId="41" fontId="15" fillId="27" borderId="0" xfId="49" applyNumberFormat="1" applyFont="1" applyFill="1" applyBorder="1" applyAlignment="1">
      <alignment/>
    </xf>
    <xf numFmtId="41" fontId="15" fillId="27" borderId="12" xfId="0" applyNumberFormat="1" applyFont="1" applyFill="1" applyBorder="1" applyAlignment="1">
      <alignment/>
    </xf>
    <xf numFmtId="41" fontId="15" fillId="27" borderId="12" xfId="0" applyNumberFormat="1" applyFont="1" applyFill="1" applyBorder="1" applyAlignment="1">
      <alignment horizontal="right"/>
    </xf>
    <xf numFmtId="41" fontId="15" fillId="27" borderId="11" xfId="49" applyNumberFormat="1" applyFont="1" applyFill="1" applyBorder="1" applyAlignment="1">
      <alignment horizontal="right"/>
    </xf>
    <xf numFmtId="41" fontId="15" fillId="27" borderId="10" xfId="49" applyNumberFormat="1" applyFont="1" applyFill="1" applyBorder="1" applyAlignment="1">
      <alignment/>
    </xf>
    <xf numFmtId="41" fontId="15" fillId="27" borderId="11" xfId="49" applyNumberFormat="1" applyFont="1" applyFill="1" applyBorder="1" applyAlignment="1">
      <alignment/>
    </xf>
    <xf numFmtId="41" fontId="15" fillId="27" borderId="23" xfId="0" applyNumberFormat="1" applyFont="1" applyFill="1" applyBorder="1" applyAlignment="1">
      <alignment/>
    </xf>
    <xf numFmtId="41" fontId="15" fillId="27" borderId="0" xfId="0" applyNumberFormat="1" applyFont="1" applyFill="1" applyBorder="1" applyAlignment="1">
      <alignment horizontal="right"/>
    </xf>
    <xf numFmtId="41" fontId="15" fillId="27" borderId="0" xfId="0" applyNumberFormat="1" applyFont="1" applyFill="1" applyBorder="1" applyAlignment="1">
      <alignment/>
    </xf>
    <xf numFmtId="41" fontId="15" fillId="27" borderId="10" xfId="0" applyNumberFormat="1" applyFont="1" applyFill="1" applyBorder="1" applyAlignment="1">
      <alignment/>
    </xf>
    <xf numFmtId="41" fontId="15" fillId="27" borderId="0" xfId="49" applyNumberFormat="1" applyFont="1" applyFill="1" applyAlignment="1">
      <alignment/>
    </xf>
    <xf numFmtId="41" fontId="15" fillId="27" borderId="21" xfId="49" applyNumberFormat="1" applyFont="1" applyFill="1" applyBorder="1" applyAlignment="1">
      <alignment horizontal="right"/>
    </xf>
    <xf numFmtId="41" fontId="15" fillId="27" borderId="0" xfId="49" applyNumberFormat="1" applyFont="1" applyFill="1" applyBorder="1" applyAlignment="1">
      <alignment horizontal="right"/>
    </xf>
    <xf numFmtId="41" fontId="15" fillId="27" borderId="0" xfId="49" applyNumberFormat="1" applyFont="1" applyFill="1" applyAlignment="1">
      <alignment horizontal="right"/>
    </xf>
    <xf numFmtId="41" fontId="15" fillId="27" borderId="26" xfId="49" applyNumberFormat="1" applyFont="1" applyFill="1" applyBorder="1" applyAlignment="1">
      <alignment horizontal="right"/>
    </xf>
    <xf numFmtId="41" fontId="15" fillId="27" borderId="21" xfId="49" applyNumberFormat="1" applyFont="1" applyFill="1" applyBorder="1" applyAlignment="1">
      <alignment horizontal="left"/>
    </xf>
    <xf numFmtId="41" fontId="23" fillId="27" borderId="21" xfId="49" applyNumberFormat="1" applyFont="1" applyFill="1" applyBorder="1" applyAlignment="1">
      <alignment shrinkToFit="1"/>
    </xf>
    <xf numFmtId="41" fontId="23" fillId="27" borderId="0" xfId="49" applyNumberFormat="1" applyFont="1" applyFill="1" applyAlignment="1">
      <alignment shrinkToFit="1"/>
    </xf>
    <xf numFmtId="41" fontId="23" fillId="27" borderId="11" xfId="49" applyNumberFormat="1" applyFont="1" applyFill="1" applyBorder="1" applyAlignment="1">
      <alignment shrinkToFit="1"/>
    </xf>
    <xf numFmtId="41" fontId="23" fillId="27" borderId="10" xfId="49" applyNumberFormat="1" applyFont="1" applyFill="1" applyBorder="1" applyAlignment="1">
      <alignment shrinkToFit="1"/>
    </xf>
    <xf numFmtId="41" fontId="23" fillId="27" borderId="21" xfId="49" applyNumberFormat="1" applyFont="1" applyFill="1" applyBorder="1" applyAlignment="1">
      <alignment vertical="center"/>
    </xf>
    <xf numFmtId="41" fontId="23" fillId="27" borderId="0" xfId="49" applyNumberFormat="1" applyFont="1" applyFill="1" applyAlignment="1">
      <alignment horizontal="right" vertical="center"/>
    </xf>
    <xf numFmtId="41" fontId="23" fillId="27" borderId="21" xfId="49" applyNumberFormat="1" applyFont="1" applyFill="1" applyBorder="1" applyAlignment="1">
      <alignment horizontal="right" vertical="center"/>
    </xf>
    <xf numFmtId="41" fontId="23" fillId="27" borderId="0" xfId="49" applyNumberFormat="1" applyFont="1" applyFill="1" applyAlignment="1">
      <alignment vertical="center"/>
    </xf>
    <xf numFmtId="41" fontId="23" fillId="27" borderId="19" xfId="49" applyNumberFormat="1" applyFont="1" applyFill="1" applyBorder="1" applyAlignment="1">
      <alignment vertical="center"/>
    </xf>
    <xf numFmtId="41" fontId="23" fillId="27" borderId="14" xfId="49" applyNumberFormat="1" applyFont="1" applyFill="1" applyBorder="1" applyAlignment="1">
      <alignment vertical="center"/>
    </xf>
    <xf numFmtId="41" fontId="23" fillId="27" borderId="19" xfId="49" applyNumberFormat="1" applyFont="1" applyFill="1" applyBorder="1" applyAlignment="1">
      <alignment horizontal="right" vertical="center"/>
    </xf>
    <xf numFmtId="41" fontId="23" fillId="27" borderId="22" xfId="49" applyNumberFormat="1" applyFont="1" applyFill="1" applyBorder="1" applyAlignment="1">
      <alignment vertical="center"/>
    </xf>
    <xf numFmtId="41" fontId="23" fillId="27" borderId="26" xfId="49" applyNumberFormat="1" applyFont="1" applyFill="1" applyBorder="1" applyAlignment="1">
      <alignment vertical="center"/>
    </xf>
    <xf numFmtId="41" fontId="23" fillId="27" borderId="14" xfId="49" applyNumberFormat="1" applyFont="1" applyFill="1" applyBorder="1" applyAlignment="1">
      <alignment horizontal="right" vertical="center"/>
    </xf>
    <xf numFmtId="41" fontId="23" fillId="27" borderId="22" xfId="49" applyNumberFormat="1" applyFont="1" applyFill="1" applyBorder="1" applyAlignment="1">
      <alignment horizontal="right" vertical="center"/>
    </xf>
    <xf numFmtId="41" fontId="23" fillId="27" borderId="12" xfId="0" applyNumberFormat="1" applyFont="1" applyFill="1" applyBorder="1" applyAlignment="1">
      <alignment horizontal="right" vertical="center"/>
    </xf>
    <xf numFmtId="189" fontId="23" fillId="27" borderId="23" xfId="0" applyNumberFormat="1" applyFont="1" applyFill="1" applyBorder="1" applyAlignment="1">
      <alignment horizontal="right" vertical="center"/>
    </xf>
    <xf numFmtId="41" fontId="23" fillId="27" borderId="21" xfId="49" applyNumberFormat="1" applyFont="1" applyFill="1" applyBorder="1" applyAlignment="1">
      <alignment vertical="center" shrinkToFit="1"/>
    </xf>
    <xf numFmtId="41" fontId="23" fillId="27" borderId="19" xfId="49" applyNumberFormat="1" applyFont="1" applyFill="1" applyBorder="1" applyAlignment="1">
      <alignment vertical="center" shrinkToFit="1"/>
    </xf>
    <xf numFmtId="41" fontId="23" fillId="27" borderId="12" xfId="49" applyNumberFormat="1" applyFont="1" applyFill="1" applyBorder="1" applyAlignment="1">
      <alignment vertical="center"/>
    </xf>
    <xf numFmtId="184" fontId="23" fillId="27" borderId="12" xfId="49" applyNumberFormat="1" applyFont="1" applyFill="1" applyBorder="1" applyAlignment="1">
      <alignment shrinkToFit="1"/>
    </xf>
    <xf numFmtId="184" fontId="23" fillId="27" borderId="23" xfId="49" applyNumberFormat="1" applyFont="1" applyFill="1" applyBorder="1" applyAlignment="1">
      <alignment shrinkToFit="1"/>
    </xf>
    <xf numFmtId="41" fontId="23" fillId="27" borderId="12" xfId="49" applyNumberFormat="1" applyFont="1" applyFill="1" applyBorder="1" applyAlignment="1">
      <alignment shrinkToFit="1"/>
    </xf>
    <xf numFmtId="184" fontId="23" fillId="27" borderId="21" xfId="49" applyNumberFormat="1" applyFont="1" applyFill="1" applyBorder="1" applyAlignment="1">
      <alignment shrinkToFit="1"/>
    </xf>
    <xf numFmtId="184" fontId="23" fillId="27" borderId="0" xfId="49" applyNumberFormat="1" applyFont="1" applyFill="1" applyBorder="1" applyAlignment="1">
      <alignment shrinkToFit="1"/>
    </xf>
    <xf numFmtId="184" fontId="23" fillId="27" borderId="11" xfId="49" applyNumberFormat="1" applyFont="1" applyFill="1" applyBorder="1" applyAlignment="1">
      <alignment shrinkToFit="1"/>
    </xf>
    <xf numFmtId="41" fontId="23" fillId="27" borderId="23" xfId="49" applyNumberFormat="1" applyFont="1" applyFill="1" applyBorder="1" applyAlignment="1">
      <alignment shrinkToFit="1"/>
    </xf>
    <xf numFmtId="184" fontId="23" fillId="27" borderId="27" xfId="0" applyNumberFormat="1" applyFont="1" applyFill="1" applyBorder="1" applyAlignment="1">
      <alignment shrinkToFit="1"/>
    </xf>
    <xf numFmtId="184" fontId="23" fillId="27" borderId="56" xfId="0" applyNumberFormat="1" applyFont="1" applyFill="1" applyBorder="1" applyAlignment="1">
      <alignment shrinkToFit="1"/>
    </xf>
    <xf numFmtId="184" fontId="23" fillId="27" borderId="12" xfId="0" applyNumberFormat="1" applyFont="1" applyFill="1" applyBorder="1" applyAlignment="1">
      <alignment shrinkToFit="1"/>
    </xf>
    <xf numFmtId="184" fontId="23" fillId="27" borderId="26" xfId="0" applyNumberFormat="1" applyFont="1" applyFill="1" applyBorder="1" applyAlignment="1">
      <alignment shrinkToFit="1"/>
    </xf>
    <xf numFmtId="184" fontId="23" fillId="27" borderId="13" xfId="0" applyNumberFormat="1" applyFont="1" applyFill="1" applyBorder="1" applyAlignment="1">
      <alignment shrinkToFit="1"/>
    </xf>
    <xf numFmtId="184" fontId="23" fillId="27" borderId="52" xfId="0" applyNumberFormat="1" applyFont="1" applyFill="1" applyBorder="1" applyAlignment="1">
      <alignment shrinkToFit="1"/>
    </xf>
    <xf numFmtId="184" fontId="23" fillId="27" borderId="12" xfId="0" applyNumberFormat="1" applyFont="1" applyFill="1" applyBorder="1" applyAlignment="1">
      <alignment horizontal="right" vertical="center" shrinkToFit="1"/>
    </xf>
    <xf numFmtId="184" fontId="23" fillId="27" borderId="26" xfId="0" applyNumberFormat="1" applyFont="1" applyFill="1" applyBorder="1" applyAlignment="1">
      <alignment horizontal="right" vertical="center" shrinkToFit="1"/>
    </xf>
    <xf numFmtId="184" fontId="23" fillId="27" borderId="0" xfId="0" applyNumberFormat="1" applyFont="1" applyFill="1" applyBorder="1" applyAlignment="1">
      <alignment horizontal="right" vertical="center" shrinkToFit="1"/>
    </xf>
    <xf numFmtId="184" fontId="23" fillId="27" borderId="27" xfId="0" applyNumberFormat="1" applyFont="1" applyFill="1" applyBorder="1" applyAlignment="1">
      <alignment horizontal="right" vertical="center" shrinkToFit="1"/>
    </xf>
    <xf numFmtId="184" fontId="23" fillId="27" borderId="56" xfId="0" applyNumberFormat="1" applyFont="1" applyFill="1" applyBorder="1" applyAlignment="1">
      <alignment horizontal="right" vertical="center" shrinkToFit="1"/>
    </xf>
    <xf numFmtId="184" fontId="23" fillId="27" borderId="28" xfId="0" applyNumberFormat="1" applyFont="1" applyFill="1" applyBorder="1" applyAlignment="1">
      <alignment horizontal="right" vertical="center" shrinkToFit="1"/>
    </xf>
    <xf numFmtId="41" fontId="23" fillId="27" borderId="37" xfId="0" applyNumberFormat="1" applyFont="1" applyFill="1" applyBorder="1" applyAlignment="1" applyProtection="1">
      <alignment vertical="center"/>
      <protection locked="0"/>
    </xf>
    <xf numFmtId="41" fontId="23" fillId="27" borderId="115" xfId="0" applyNumberFormat="1" applyFont="1" applyFill="1" applyBorder="1" applyAlignment="1" applyProtection="1">
      <alignment vertical="center"/>
      <protection locked="0"/>
    </xf>
    <xf numFmtId="41" fontId="23" fillId="27" borderId="116" xfId="0" applyNumberFormat="1" applyFont="1" applyFill="1" applyBorder="1" applyAlignment="1" applyProtection="1">
      <alignment vertical="center"/>
      <protection locked="0"/>
    </xf>
    <xf numFmtId="41" fontId="23" fillId="27" borderId="31" xfId="0" applyNumberFormat="1" applyFont="1" applyFill="1" applyBorder="1" applyAlignment="1" applyProtection="1">
      <alignment vertical="center"/>
      <protection locked="0"/>
    </xf>
    <xf numFmtId="41" fontId="23" fillId="27" borderId="117" xfId="0" applyNumberFormat="1" applyFont="1" applyFill="1" applyBorder="1" applyAlignment="1" applyProtection="1">
      <alignment vertical="center"/>
      <protection locked="0"/>
    </xf>
    <xf numFmtId="41" fontId="23" fillId="27" borderId="118" xfId="0" applyNumberFormat="1" applyFont="1" applyFill="1" applyBorder="1" applyAlignment="1" applyProtection="1">
      <alignment vertical="center"/>
      <protection locked="0"/>
    </xf>
    <xf numFmtId="41" fontId="23" fillId="27" borderId="119" xfId="0" applyNumberFormat="1" applyFont="1" applyFill="1" applyBorder="1" applyAlignment="1" applyProtection="1">
      <alignment vertical="center"/>
      <protection locked="0"/>
    </xf>
    <xf numFmtId="41" fontId="23" fillId="27" borderId="120" xfId="0" applyNumberFormat="1" applyFont="1" applyFill="1" applyBorder="1" applyAlignment="1" applyProtection="1">
      <alignment vertical="center"/>
      <protection locked="0"/>
    </xf>
    <xf numFmtId="41" fontId="23" fillId="27" borderId="38" xfId="0" applyNumberFormat="1" applyFont="1" applyFill="1" applyBorder="1" applyAlignment="1" applyProtection="1">
      <alignment vertical="center"/>
      <protection locked="0"/>
    </xf>
    <xf numFmtId="41" fontId="23" fillId="27" borderId="121" xfId="0" applyNumberFormat="1" applyFont="1" applyFill="1" applyBorder="1" applyAlignment="1" applyProtection="1">
      <alignment vertical="center"/>
      <protection locked="0"/>
    </xf>
    <xf numFmtId="41" fontId="23" fillId="27" borderId="12" xfId="0" applyNumberFormat="1" applyFont="1" applyFill="1" applyBorder="1" applyAlignment="1" applyProtection="1">
      <alignment vertical="center"/>
      <protection locked="0"/>
    </xf>
    <xf numFmtId="41" fontId="23" fillId="27" borderId="0" xfId="0" applyNumberFormat="1" applyFont="1" applyFill="1" applyBorder="1" applyAlignment="1" applyProtection="1">
      <alignment vertical="center"/>
      <protection locked="0"/>
    </xf>
    <xf numFmtId="41" fontId="23" fillId="27" borderId="122" xfId="0" applyNumberFormat="1" applyFont="1" applyFill="1" applyBorder="1" applyAlignment="1" applyProtection="1">
      <alignment vertical="center"/>
      <protection locked="0"/>
    </xf>
    <xf numFmtId="41" fontId="23" fillId="27" borderId="123" xfId="0" applyNumberFormat="1" applyFont="1" applyFill="1" applyBorder="1" applyAlignment="1" applyProtection="1">
      <alignment vertical="center"/>
      <protection locked="0"/>
    </xf>
    <xf numFmtId="41" fontId="23" fillId="27" borderId="124" xfId="0" applyNumberFormat="1" applyFont="1" applyFill="1" applyBorder="1" applyAlignment="1" applyProtection="1">
      <alignment vertical="center"/>
      <protection locked="0"/>
    </xf>
    <xf numFmtId="41" fontId="23" fillId="27" borderId="125" xfId="0" applyNumberFormat="1" applyFont="1" applyFill="1" applyBorder="1" applyAlignment="1" applyProtection="1">
      <alignment vertical="center"/>
      <protection locked="0"/>
    </xf>
    <xf numFmtId="41" fontId="23" fillId="27" borderId="126" xfId="0" applyNumberFormat="1" applyFont="1" applyFill="1" applyBorder="1" applyAlignment="1" applyProtection="1">
      <alignment vertical="center"/>
      <protection locked="0"/>
    </xf>
    <xf numFmtId="41" fontId="23" fillId="27" borderId="127" xfId="0" applyNumberFormat="1" applyFont="1" applyFill="1" applyBorder="1" applyAlignment="1" applyProtection="1">
      <alignment vertical="center"/>
      <protection locked="0"/>
    </xf>
    <xf numFmtId="41" fontId="23" fillId="27" borderId="128" xfId="0" applyNumberFormat="1" applyFont="1" applyFill="1" applyBorder="1" applyAlignment="1" applyProtection="1">
      <alignment vertical="center"/>
      <protection locked="0"/>
    </xf>
    <xf numFmtId="41" fontId="23" fillId="27" borderId="129" xfId="0" applyNumberFormat="1" applyFont="1" applyFill="1" applyBorder="1" applyAlignment="1" applyProtection="1">
      <alignment vertical="center"/>
      <protection locked="0"/>
    </xf>
    <xf numFmtId="41" fontId="23" fillId="27" borderId="130" xfId="0" applyNumberFormat="1" applyFont="1" applyFill="1" applyBorder="1" applyAlignment="1" applyProtection="1">
      <alignment vertical="center"/>
      <protection locked="0"/>
    </xf>
    <xf numFmtId="41" fontId="23" fillId="27" borderId="14" xfId="0" applyNumberFormat="1" applyFont="1" applyFill="1" applyBorder="1" applyAlignment="1" applyProtection="1">
      <alignment vertical="center"/>
      <protection locked="0"/>
    </xf>
    <xf numFmtId="41" fontId="23" fillId="27" borderId="131" xfId="0" applyNumberFormat="1" applyFont="1" applyFill="1" applyBorder="1" applyAlignment="1" applyProtection="1">
      <alignment vertical="center"/>
      <protection locked="0"/>
    </xf>
    <xf numFmtId="41" fontId="23" fillId="27" borderId="13" xfId="0" applyNumberFormat="1" applyFont="1" applyFill="1" applyBorder="1" applyAlignment="1" applyProtection="1">
      <alignment vertical="center"/>
      <protection locked="0"/>
    </xf>
    <xf numFmtId="41" fontId="23" fillId="27" borderId="132" xfId="0" applyNumberFormat="1" applyFont="1" applyFill="1" applyBorder="1" applyAlignment="1" applyProtection="1">
      <alignment vertical="center"/>
      <protection locked="0"/>
    </xf>
    <xf numFmtId="41" fontId="23" fillId="27" borderId="133" xfId="0" applyNumberFormat="1" applyFont="1" applyFill="1" applyBorder="1" applyAlignment="1" applyProtection="1">
      <alignment vertical="center"/>
      <protection locked="0"/>
    </xf>
    <xf numFmtId="41" fontId="23" fillId="27" borderId="134" xfId="0" applyNumberFormat="1" applyFont="1" applyFill="1" applyBorder="1" applyAlignment="1" applyProtection="1">
      <alignment vertical="center"/>
      <protection locked="0"/>
    </xf>
    <xf numFmtId="41" fontId="23" fillId="27" borderId="135" xfId="0" applyNumberFormat="1" applyFont="1" applyFill="1" applyBorder="1" applyAlignment="1" applyProtection="1">
      <alignment vertical="center"/>
      <protection locked="0"/>
    </xf>
    <xf numFmtId="41" fontId="23" fillId="27" borderId="136" xfId="0" applyNumberFormat="1" applyFont="1" applyFill="1" applyBorder="1" applyAlignment="1" applyProtection="1">
      <alignment vertical="center"/>
      <protection locked="0"/>
    </xf>
    <xf numFmtId="41" fontId="23" fillId="27" borderId="137" xfId="0" applyNumberFormat="1" applyFont="1" applyFill="1" applyBorder="1" applyAlignment="1" applyProtection="1">
      <alignment vertical="center"/>
      <protection locked="0"/>
    </xf>
    <xf numFmtId="41" fontId="23" fillId="27" borderId="138" xfId="0" applyNumberFormat="1" applyFont="1" applyFill="1" applyBorder="1" applyAlignment="1" applyProtection="1">
      <alignment vertical="center"/>
      <protection locked="0"/>
    </xf>
    <xf numFmtId="41" fontId="23" fillId="27" borderId="139" xfId="0" applyNumberFormat="1" applyFont="1" applyFill="1" applyBorder="1" applyAlignment="1" applyProtection="1">
      <alignment vertical="center"/>
      <protection locked="0"/>
    </xf>
    <xf numFmtId="41" fontId="15" fillId="27" borderId="22" xfId="0" applyNumberFormat="1" applyFont="1" applyFill="1" applyBorder="1" applyAlignment="1">
      <alignment shrinkToFit="1"/>
    </xf>
    <xf numFmtId="41" fontId="15" fillId="27" borderId="22" xfId="49" applyNumberFormat="1" applyFont="1" applyFill="1" applyBorder="1" applyAlignment="1">
      <alignment horizontal="right" shrinkToFit="1"/>
    </xf>
    <xf numFmtId="41" fontId="15" fillId="27" borderId="19" xfId="0" applyNumberFormat="1" applyFont="1" applyFill="1" applyBorder="1" applyAlignment="1">
      <alignment shrinkToFit="1"/>
    </xf>
    <xf numFmtId="41" fontId="15" fillId="27" borderId="19" xfId="0" applyNumberFormat="1" applyFont="1" applyFill="1" applyBorder="1" applyAlignment="1">
      <alignment horizontal="right" shrinkToFit="1"/>
    </xf>
    <xf numFmtId="41" fontId="15" fillId="27" borderId="21" xfId="0" applyNumberFormat="1" applyFont="1" applyFill="1" applyBorder="1" applyAlignment="1">
      <alignment shrinkToFit="1"/>
    </xf>
    <xf numFmtId="41" fontId="15" fillId="27" borderId="21" xfId="0" applyNumberFormat="1" applyFont="1" applyFill="1" applyBorder="1" applyAlignment="1">
      <alignment horizontal="right" shrinkToFit="1"/>
    </xf>
    <xf numFmtId="41" fontId="15" fillId="27" borderId="22" xfId="0" applyNumberFormat="1" applyFont="1" applyFill="1" applyBorder="1" applyAlignment="1">
      <alignment horizontal="right" shrinkToFit="1"/>
    </xf>
    <xf numFmtId="41" fontId="17" fillId="6" borderId="98" xfId="0" applyNumberFormat="1" applyFont="1" applyFill="1" applyBorder="1" applyAlignment="1">
      <alignment horizontal="right" shrinkToFit="1"/>
    </xf>
    <xf numFmtId="41" fontId="17" fillId="6" borderId="12" xfId="0" applyNumberFormat="1" applyFont="1" applyFill="1" applyBorder="1" applyAlignment="1">
      <alignment horizontal="right" shrinkToFit="1"/>
    </xf>
    <xf numFmtId="41" fontId="17" fillId="6" borderId="21" xfId="0" applyNumberFormat="1" applyFont="1" applyFill="1" applyBorder="1" applyAlignment="1">
      <alignment horizontal="right" shrinkToFit="1"/>
    </xf>
    <xf numFmtId="41" fontId="17" fillId="6" borderId="11" xfId="0" applyNumberFormat="1" applyFont="1" applyFill="1" applyBorder="1" applyAlignment="1">
      <alignment horizontal="right" shrinkToFit="1"/>
    </xf>
    <xf numFmtId="41" fontId="17" fillId="6" borderId="29" xfId="49" applyNumberFormat="1" applyFont="1" applyFill="1" applyBorder="1" applyAlignment="1">
      <alignment vertical="center" shrinkToFit="1"/>
    </xf>
    <xf numFmtId="41" fontId="17" fillId="6" borderId="20" xfId="49" applyNumberFormat="1" applyFont="1" applyFill="1" applyBorder="1" applyAlignment="1">
      <alignment vertical="center" shrinkToFit="1"/>
    </xf>
    <xf numFmtId="41" fontId="17" fillId="6" borderId="29" xfId="49" applyNumberFormat="1" applyFont="1" applyFill="1" applyBorder="1" applyAlignment="1">
      <alignment horizontal="right" vertical="center" shrinkToFit="1"/>
    </xf>
    <xf numFmtId="41" fontId="17" fillId="6" borderId="22" xfId="49" applyNumberFormat="1" applyFont="1" applyFill="1" applyBorder="1" applyAlignment="1">
      <alignment shrinkToFit="1"/>
    </xf>
    <xf numFmtId="41" fontId="17" fillId="6" borderId="21" xfId="49" applyNumberFormat="1" applyFont="1" applyFill="1" applyBorder="1" applyAlignment="1">
      <alignment shrinkToFit="1"/>
    </xf>
    <xf numFmtId="41" fontId="17" fillId="6" borderId="19" xfId="49" applyNumberFormat="1" applyFont="1" applyFill="1" applyBorder="1" applyAlignment="1">
      <alignment shrinkToFit="1"/>
    </xf>
    <xf numFmtId="41" fontId="17" fillId="6" borderId="11" xfId="49" applyNumberFormat="1" applyFont="1" applyFill="1" applyBorder="1" applyAlignment="1">
      <alignment shrinkToFit="1"/>
    </xf>
    <xf numFmtId="192" fontId="15" fillId="6" borderId="20" xfId="49" applyNumberFormat="1" applyFont="1" applyFill="1" applyBorder="1" applyAlignment="1">
      <alignment horizontal="right" vertical="center" shrinkToFit="1"/>
    </xf>
    <xf numFmtId="188" fontId="15" fillId="6" borderId="101" xfId="49" applyNumberFormat="1" applyFont="1" applyFill="1" applyBorder="1" applyAlignment="1">
      <alignment horizontal="right" vertical="center" shrinkToFit="1"/>
    </xf>
    <xf numFmtId="41" fontId="15" fillId="6" borderId="140" xfId="49" applyNumberFormat="1" applyFont="1" applyFill="1" applyBorder="1" applyAlignment="1">
      <alignment/>
    </xf>
    <xf numFmtId="41" fontId="15" fillId="6" borderId="22" xfId="49" applyNumberFormat="1" applyFont="1" applyFill="1" applyBorder="1" applyAlignment="1">
      <alignment/>
    </xf>
    <xf numFmtId="41" fontId="15" fillId="6" borderId="27" xfId="49" applyNumberFormat="1" applyFont="1" applyFill="1" applyBorder="1" applyAlignment="1">
      <alignment/>
    </xf>
    <xf numFmtId="41" fontId="15" fillId="6" borderId="141" xfId="49" applyNumberFormat="1" applyFont="1" applyFill="1" applyBorder="1" applyAlignment="1">
      <alignment/>
    </xf>
    <xf numFmtId="41" fontId="15" fillId="6" borderId="19" xfId="49" applyNumberFormat="1" applyFont="1" applyFill="1" applyBorder="1" applyAlignment="1">
      <alignment/>
    </xf>
    <xf numFmtId="41" fontId="15" fillId="6" borderId="13" xfId="49" applyNumberFormat="1" applyFont="1" applyFill="1" applyBorder="1" applyAlignment="1">
      <alignment/>
    </xf>
    <xf numFmtId="186" fontId="15" fillId="6" borderId="142" xfId="49" applyNumberFormat="1" applyFont="1" applyFill="1" applyBorder="1" applyAlignment="1">
      <alignment/>
    </xf>
    <xf numFmtId="186" fontId="15" fillId="6" borderId="20" xfId="49" applyNumberFormat="1" applyFont="1" applyFill="1" applyBorder="1" applyAlignment="1">
      <alignment/>
    </xf>
    <xf numFmtId="186" fontId="15" fillId="6" borderId="29" xfId="49" applyNumberFormat="1" applyFont="1" applyFill="1" applyBorder="1" applyAlignment="1">
      <alignment/>
    </xf>
    <xf numFmtId="41" fontId="15" fillId="6" borderId="22" xfId="49" applyNumberFormat="1" applyFont="1" applyFill="1" applyBorder="1" applyAlignment="1">
      <alignment/>
    </xf>
    <xf numFmtId="41" fontId="15" fillId="6" borderId="27" xfId="49" applyNumberFormat="1" applyFont="1" applyFill="1" applyBorder="1" applyAlignment="1">
      <alignment/>
    </xf>
    <xf numFmtId="41" fontId="15" fillId="6" borderId="20" xfId="0" applyNumberFormat="1" applyFont="1" applyFill="1" applyBorder="1" applyAlignment="1">
      <alignment vertical="center"/>
    </xf>
    <xf numFmtId="41" fontId="15" fillId="6" borderId="20" xfId="0" applyNumberFormat="1" applyFont="1" applyFill="1" applyBorder="1" applyAlignment="1">
      <alignment horizontal="right" vertical="center"/>
    </xf>
    <xf numFmtId="41" fontId="15" fillId="6" borderId="0" xfId="0" applyNumberFormat="1" applyFont="1" applyFill="1" applyBorder="1" applyAlignment="1">
      <alignment horizontal="right"/>
    </xf>
    <xf numFmtId="41" fontId="22" fillId="6" borderId="20" xfId="49" applyNumberFormat="1" applyFont="1" applyFill="1" applyBorder="1" applyAlignment="1">
      <alignment/>
    </xf>
    <xf numFmtId="41" fontId="22" fillId="6" borderId="30" xfId="49" applyNumberFormat="1" applyFont="1" applyFill="1" applyBorder="1" applyAlignment="1">
      <alignment/>
    </xf>
    <xf numFmtId="41" fontId="15" fillId="6" borderId="21" xfId="49" applyNumberFormat="1" applyFont="1" applyFill="1" applyBorder="1" applyAlignment="1">
      <alignment/>
    </xf>
    <xf numFmtId="41" fontId="15" fillId="6" borderId="21" xfId="49" applyNumberFormat="1" applyFont="1" applyFill="1" applyBorder="1" applyAlignment="1">
      <alignment horizontal="right"/>
    </xf>
    <xf numFmtId="41" fontId="15" fillId="6" borderId="11" xfId="49" applyNumberFormat="1" applyFont="1" applyFill="1" applyBorder="1" applyAlignment="1">
      <alignment/>
    </xf>
    <xf numFmtId="41" fontId="22" fillId="6" borderId="20" xfId="49" applyNumberFormat="1" applyFont="1" applyFill="1" applyBorder="1" applyAlignment="1">
      <alignment horizontal="right"/>
    </xf>
    <xf numFmtId="41" fontId="22" fillId="6" borderId="30" xfId="49" applyNumberFormat="1" applyFont="1" applyFill="1" applyBorder="1" applyAlignment="1">
      <alignment horizontal="right"/>
    </xf>
    <xf numFmtId="41" fontId="23" fillId="6" borderId="22" xfId="49" applyNumberFormat="1" applyFont="1" applyFill="1" applyBorder="1" applyAlignment="1">
      <alignment shrinkToFit="1"/>
    </xf>
    <xf numFmtId="41" fontId="15" fillId="6" borderId="22" xfId="49" applyNumberFormat="1" applyFont="1" applyFill="1" applyBorder="1" applyAlignment="1">
      <alignment shrinkToFit="1"/>
    </xf>
    <xf numFmtId="41" fontId="23" fillId="6" borderId="27" xfId="49" applyNumberFormat="1" applyFont="1" applyFill="1" applyBorder="1" applyAlignment="1">
      <alignment shrinkToFit="1"/>
    </xf>
    <xf numFmtId="41" fontId="15" fillId="6" borderId="0" xfId="49" applyNumberFormat="1" applyFont="1" applyFill="1" applyAlignment="1">
      <alignment shrinkToFit="1"/>
    </xf>
    <xf numFmtId="41" fontId="15" fillId="6" borderId="11" xfId="49" applyNumberFormat="1" applyFont="1" applyFill="1" applyBorder="1" applyAlignment="1">
      <alignment shrinkToFit="1"/>
    </xf>
    <xf numFmtId="41" fontId="23" fillId="6" borderId="12" xfId="49" applyNumberFormat="1" applyFont="1" applyFill="1" applyBorder="1" applyAlignment="1">
      <alignment shrinkToFit="1"/>
    </xf>
    <xf numFmtId="41" fontId="23" fillId="6" borderId="23" xfId="49" applyNumberFormat="1" applyFont="1" applyFill="1" applyBorder="1" applyAlignment="1">
      <alignment shrinkToFit="1"/>
    </xf>
    <xf numFmtId="41" fontId="23" fillId="6" borderId="19" xfId="49" applyNumberFormat="1" applyFont="1" applyFill="1" applyBorder="1" applyAlignment="1">
      <alignment vertical="center"/>
    </xf>
    <xf numFmtId="41" fontId="23" fillId="6" borderId="13" xfId="49" applyNumberFormat="1" applyFont="1" applyFill="1" applyBorder="1" applyAlignment="1">
      <alignment vertical="center"/>
    </xf>
    <xf numFmtId="41" fontId="23" fillId="6" borderId="52" xfId="49" applyNumberFormat="1" applyFont="1" applyFill="1" applyBorder="1" applyAlignment="1">
      <alignment vertical="center"/>
    </xf>
    <xf numFmtId="41" fontId="23" fillId="6" borderId="11" xfId="49" applyNumberFormat="1" applyFont="1" applyFill="1" applyBorder="1" applyAlignment="1">
      <alignment vertical="center"/>
    </xf>
    <xf numFmtId="41" fontId="23" fillId="6" borderId="23" xfId="49" applyNumberFormat="1" applyFont="1" applyFill="1" applyBorder="1" applyAlignment="1">
      <alignment vertical="center"/>
    </xf>
    <xf numFmtId="41" fontId="23" fillId="6" borderId="0" xfId="49" applyNumberFormat="1" applyFont="1" applyFill="1" applyBorder="1" applyAlignment="1">
      <alignment vertical="center"/>
    </xf>
    <xf numFmtId="41" fontId="23" fillId="6" borderId="12" xfId="49" applyNumberFormat="1" applyFont="1" applyFill="1" applyBorder="1" applyAlignment="1">
      <alignment vertical="center"/>
    </xf>
    <xf numFmtId="41" fontId="23" fillId="6" borderId="14" xfId="49" applyNumberFormat="1" applyFont="1" applyFill="1" applyBorder="1" applyAlignment="1">
      <alignment vertical="center"/>
    </xf>
    <xf numFmtId="41" fontId="23" fillId="6" borderId="27" xfId="49" applyNumberFormat="1" applyFont="1" applyFill="1" applyBorder="1" applyAlignment="1">
      <alignment vertical="center"/>
    </xf>
    <xf numFmtId="41" fontId="23" fillId="6" borderId="19" xfId="49" applyNumberFormat="1" applyFont="1" applyFill="1" applyBorder="1" applyAlignment="1">
      <alignment vertical="center" shrinkToFit="1"/>
    </xf>
    <xf numFmtId="41" fontId="23" fillId="6" borderId="13" xfId="49" applyNumberFormat="1" applyFont="1" applyFill="1" applyBorder="1" applyAlignment="1">
      <alignment horizontal="right" vertical="center"/>
    </xf>
    <xf numFmtId="41" fontId="23" fillId="6" borderId="11" xfId="49" applyNumberFormat="1" applyFont="1" applyFill="1" applyBorder="1" applyAlignment="1">
      <alignment vertical="center" shrinkToFit="1"/>
    </xf>
    <xf numFmtId="184" fontId="23" fillId="6" borderId="13" xfId="49" applyNumberFormat="1" applyFont="1" applyFill="1" applyBorder="1" applyAlignment="1">
      <alignment shrinkToFit="1"/>
    </xf>
    <xf numFmtId="41" fontId="23" fillId="6" borderId="13" xfId="49" applyNumberFormat="1" applyFont="1" applyFill="1" applyBorder="1" applyAlignment="1">
      <alignment shrinkToFit="1"/>
    </xf>
    <xf numFmtId="184" fontId="23" fillId="6" borderId="13" xfId="0" applyNumberFormat="1" applyFont="1" applyFill="1" applyBorder="1" applyAlignment="1">
      <alignment shrinkToFit="1"/>
    </xf>
    <xf numFmtId="184" fontId="23" fillId="6" borderId="52" xfId="0" applyNumberFormat="1" applyFont="1" applyFill="1" applyBorder="1" applyAlignment="1">
      <alignment shrinkToFit="1"/>
    </xf>
    <xf numFmtId="184" fontId="23" fillId="6" borderId="19" xfId="0" applyNumberFormat="1" applyFont="1" applyFill="1" applyBorder="1" applyAlignment="1">
      <alignment shrinkToFit="1"/>
    </xf>
    <xf numFmtId="184" fontId="23" fillId="6" borderId="14" xfId="0" applyNumberFormat="1" applyFont="1" applyFill="1" applyBorder="1" applyAlignment="1">
      <alignment shrinkToFit="1"/>
    </xf>
    <xf numFmtId="184" fontId="23" fillId="6" borderId="12" xfId="0" applyNumberFormat="1" applyFont="1" applyFill="1" applyBorder="1" applyAlignment="1">
      <alignment shrinkToFit="1"/>
    </xf>
    <xf numFmtId="184" fontId="23" fillId="6" borderId="26" xfId="0" applyNumberFormat="1" applyFont="1" applyFill="1" applyBorder="1" applyAlignment="1">
      <alignment shrinkToFit="1"/>
    </xf>
    <xf numFmtId="184" fontId="23" fillId="6" borderId="21" xfId="0" applyNumberFormat="1" applyFont="1" applyFill="1" applyBorder="1" applyAlignment="1">
      <alignment shrinkToFit="1"/>
    </xf>
    <xf numFmtId="184" fontId="23" fillId="6" borderId="0" xfId="0" applyNumberFormat="1" applyFont="1" applyFill="1" applyBorder="1" applyAlignment="1">
      <alignment shrinkToFit="1"/>
    </xf>
    <xf numFmtId="184" fontId="23" fillId="6" borderId="23" xfId="0" applyNumberFormat="1" applyFont="1" applyFill="1" applyBorder="1" applyAlignment="1">
      <alignment shrinkToFit="1"/>
    </xf>
    <xf numFmtId="184" fontId="23" fillId="6" borderId="53" xfId="0" applyNumberFormat="1" applyFont="1" applyFill="1" applyBorder="1" applyAlignment="1">
      <alignment shrinkToFit="1"/>
    </xf>
    <xf numFmtId="184" fontId="23" fillId="6" borderId="11" xfId="0" applyNumberFormat="1" applyFont="1" applyFill="1" applyBorder="1" applyAlignment="1">
      <alignment shrinkToFit="1"/>
    </xf>
    <xf numFmtId="184" fontId="23" fillId="6" borderId="10" xfId="0" applyNumberFormat="1" applyFont="1" applyFill="1" applyBorder="1" applyAlignment="1">
      <alignment shrinkToFit="1"/>
    </xf>
    <xf numFmtId="184" fontId="23" fillId="6" borderId="22" xfId="0" applyNumberFormat="1" applyFont="1" applyFill="1" applyBorder="1" applyAlignment="1">
      <alignment shrinkToFit="1"/>
    </xf>
    <xf numFmtId="184" fontId="23" fillId="6" borderId="27" xfId="0" applyNumberFormat="1" applyFont="1" applyFill="1" applyBorder="1" applyAlignment="1">
      <alignment shrinkToFit="1"/>
    </xf>
    <xf numFmtId="184" fontId="23" fillId="6" borderId="56" xfId="0" applyNumberFormat="1" applyFont="1" applyFill="1" applyBorder="1" applyAlignment="1">
      <alignment shrinkToFit="1"/>
    </xf>
    <xf numFmtId="184" fontId="15" fillId="6" borderId="27" xfId="0" applyNumberFormat="1" applyFont="1" applyFill="1" applyBorder="1" applyAlignment="1">
      <alignment shrinkToFit="1"/>
    </xf>
    <xf numFmtId="184" fontId="15" fillId="6" borderId="12" xfId="0" applyNumberFormat="1" applyFont="1" applyFill="1" applyBorder="1" applyAlignment="1">
      <alignment shrinkToFit="1"/>
    </xf>
    <xf numFmtId="184" fontId="15" fillId="6" borderId="13" xfId="0" applyNumberFormat="1" applyFont="1" applyFill="1" applyBorder="1" applyAlignment="1">
      <alignment shrinkToFit="1"/>
    </xf>
    <xf numFmtId="184" fontId="23" fillId="6" borderId="54" xfId="0" applyNumberFormat="1" applyFont="1" applyFill="1" applyBorder="1" applyAlignment="1">
      <alignment horizontal="right" vertical="center" shrinkToFit="1"/>
    </xf>
    <xf numFmtId="184" fontId="23" fillId="6" borderId="20" xfId="0" applyNumberFormat="1" applyFont="1" applyFill="1" applyBorder="1" applyAlignment="1">
      <alignment horizontal="right" vertical="center" shrinkToFit="1"/>
    </xf>
    <xf numFmtId="184" fontId="23" fillId="6" borderId="29" xfId="0" applyNumberFormat="1" applyFont="1" applyFill="1" applyBorder="1" applyAlignment="1">
      <alignment horizontal="right" vertical="center" shrinkToFit="1"/>
    </xf>
    <xf numFmtId="184" fontId="23" fillId="6" borderId="30" xfId="0" applyNumberFormat="1" applyFont="1" applyFill="1" applyBorder="1" applyAlignment="1">
      <alignment horizontal="right" vertical="center" shrinkToFit="1"/>
    </xf>
    <xf numFmtId="184" fontId="23" fillId="6" borderId="26" xfId="0" applyNumberFormat="1" applyFont="1" applyFill="1" applyBorder="1" applyAlignment="1">
      <alignment horizontal="right" vertical="center" shrinkToFit="1"/>
    </xf>
    <xf numFmtId="184" fontId="23" fillId="6" borderId="21" xfId="0" applyNumberFormat="1" applyFont="1" applyFill="1" applyBorder="1" applyAlignment="1">
      <alignment horizontal="right" vertical="center" shrinkToFit="1"/>
    </xf>
    <xf numFmtId="184" fontId="23" fillId="6" borderId="12" xfId="0" applyNumberFormat="1" applyFont="1" applyFill="1" applyBorder="1" applyAlignment="1">
      <alignment horizontal="right" vertical="center" shrinkToFit="1"/>
    </xf>
    <xf numFmtId="184" fontId="23" fillId="6" borderId="0" xfId="0" applyNumberFormat="1" applyFont="1" applyFill="1" applyBorder="1" applyAlignment="1">
      <alignment horizontal="right" vertical="center" shrinkToFit="1"/>
    </xf>
    <xf numFmtId="184" fontId="23" fillId="6" borderId="143" xfId="0" applyNumberFormat="1" applyFont="1" applyFill="1" applyBorder="1" applyAlignment="1">
      <alignment horizontal="right" vertical="center" shrinkToFit="1"/>
    </xf>
    <xf numFmtId="184" fontId="23" fillId="6" borderId="101" xfId="0" applyNumberFormat="1" applyFont="1" applyFill="1" applyBorder="1" applyAlignment="1">
      <alignment horizontal="right" vertical="center" shrinkToFit="1"/>
    </xf>
    <xf numFmtId="184" fontId="23" fillId="6" borderId="15" xfId="0" applyNumberFormat="1" applyFont="1" applyFill="1" applyBorder="1" applyAlignment="1">
      <alignment horizontal="right" vertical="center" shrinkToFit="1"/>
    </xf>
    <xf numFmtId="184" fontId="23" fillId="6" borderId="16" xfId="0" applyNumberFormat="1" applyFont="1" applyFill="1" applyBorder="1" applyAlignment="1">
      <alignment horizontal="right" vertical="center" shrinkToFit="1"/>
    </xf>
    <xf numFmtId="184" fontId="23" fillId="6" borderId="22" xfId="0" applyNumberFormat="1" applyFont="1" applyFill="1" applyBorder="1" applyAlignment="1">
      <alignment horizontal="right" vertical="center" shrinkToFit="1"/>
    </xf>
    <xf numFmtId="184" fontId="23" fillId="6" borderId="27" xfId="0" applyNumberFormat="1" applyFont="1" applyFill="1" applyBorder="1" applyAlignment="1">
      <alignment horizontal="right" vertical="center" shrinkToFit="1"/>
    </xf>
    <xf numFmtId="184" fontId="23" fillId="6" borderId="56" xfId="0" applyNumberFormat="1" applyFont="1" applyFill="1" applyBorder="1" applyAlignment="1">
      <alignment horizontal="right" vertical="center" shrinkToFit="1"/>
    </xf>
    <xf numFmtId="41" fontId="23" fillId="6" borderId="38" xfId="0" applyNumberFormat="1" applyFont="1" applyFill="1" applyBorder="1" applyAlignment="1">
      <alignment vertical="center"/>
    </xf>
    <xf numFmtId="41" fontId="23" fillId="6" borderId="121" xfId="0" applyNumberFormat="1" applyFont="1" applyFill="1" applyBorder="1" applyAlignment="1">
      <alignment vertical="center"/>
    </xf>
    <xf numFmtId="41" fontId="23" fillId="6" borderId="12" xfId="0" applyNumberFormat="1" applyFont="1" applyFill="1" applyBorder="1" applyAlignment="1">
      <alignment vertical="center"/>
    </xf>
    <xf numFmtId="41" fontId="23" fillId="6" borderId="0" xfId="0" applyNumberFormat="1" applyFont="1" applyFill="1" applyBorder="1" applyAlignment="1">
      <alignment vertical="center"/>
    </xf>
    <xf numFmtId="41" fontId="23" fillId="6" borderId="108" xfId="0" applyNumberFormat="1" applyFont="1" applyFill="1" applyBorder="1" applyAlignment="1">
      <alignment vertical="center"/>
    </xf>
    <xf numFmtId="189" fontId="25" fillId="6" borderId="32" xfId="0" applyNumberFormat="1" applyFont="1" applyFill="1" applyBorder="1" applyAlignment="1">
      <alignment vertical="center"/>
    </xf>
    <xf numFmtId="193" fontId="25" fillId="6" borderId="60" xfId="0" applyNumberFormat="1" applyFont="1" applyFill="1" applyBorder="1" applyAlignment="1">
      <alignment vertical="center"/>
    </xf>
    <xf numFmtId="41" fontId="23" fillId="6" borderId="39" xfId="0" applyNumberFormat="1" applyFont="1" applyFill="1" applyBorder="1" applyAlignment="1">
      <alignment vertical="center"/>
    </xf>
    <xf numFmtId="41" fontId="23" fillId="6" borderId="144" xfId="0" applyNumberFormat="1" applyFont="1" applyFill="1" applyBorder="1" applyAlignment="1">
      <alignment vertical="center"/>
    </xf>
    <xf numFmtId="41" fontId="23" fillId="6" borderId="145" xfId="0" applyNumberFormat="1" applyFont="1" applyFill="1" applyBorder="1" applyAlignment="1">
      <alignment vertical="center"/>
    </xf>
    <xf numFmtId="41" fontId="23" fillId="6" borderId="32" xfId="0" applyNumberFormat="1" applyFont="1" applyFill="1" applyBorder="1" applyAlignment="1">
      <alignment vertical="center"/>
    </xf>
    <xf numFmtId="41" fontId="23" fillId="6" borderId="109" xfId="0" applyNumberFormat="1" applyFont="1" applyFill="1" applyBorder="1" applyAlignment="1">
      <alignment vertical="center"/>
    </xf>
    <xf numFmtId="41" fontId="23" fillId="6" borderId="146" xfId="0" applyNumberFormat="1" applyFont="1" applyFill="1" applyBorder="1" applyAlignment="1">
      <alignment vertical="center"/>
    </xf>
    <xf numFmtId="41" fontId="23" fillId="6" borderId="147" xfId="0" applyNumberFormat="1" applyFont="1" applyFill="1" applyBorder="1" applyAlignment="1">
      <alignment vertical="center"/>
    </xf>
    <xf numFmtId="41" fontId="23" fillId="6" borderId="148" xfId="0" applyNumberFormat="1" applyFont="1" applyFill="1" applyBorder="1" applyAlignment="1">
      <alignment vertical="center"/>
    </xf>
    <xf numFmtId="193" fontId="25" fillId="6" borderId="87" xfId="0" applyNumberFormat="1" applyFont="1" applyFill="1" applyBorder="1" applyAlignment="1">
      <alignment vertical="center"/>
    </xf>
    <xf numFmtId="41" fontId="23" fillId="6" borderId="149" xfId="0" applyNumberFormat="1" applyFont="1" applyFill="1" applyBorder="1" applyAlignment="1">
      <alignment vertical="center"/>
    </xf>
    <xf numFmtId="41" fontId="23" fillId="6" borderId="150" xfId="0" applyNumberFormat="1" applyFont="1" applyFill="1" applyBorder="1" applyAlignment="1">
      <alignment vertical="center"/>
    </xf>
    <xf numFmtId="41" fontId="23" fillId="6" borderId="151" xfId="0" applyNumberFormat="1" applyFont="1" applyFill="1" applyBorder="1" applyAlignment="1">
      <alignment vertical="center"/>
    </xf>
    <xf numFmtId="41" fontId="23" fillId="6" borderId="152" xfId="0" applyNumberFormat="1" applyFont="1" applyFill="1" applyBorder="1" applyAlignment="1">
      <alignment vertical="center"/>
    </xf>
    <xf numFmtId="41" fontId="23" fillId="6" borderId="40" xfId="0" applyNumberFormat="1" applyFont="1" applyFill="1" applyBorder="1" applyAlignment="1">
      <alignment vertical="center"/>
    </xf>
    <xf numFmtId="41" fontId="23" fillId="6" borderId="111" xfId="0" applyNumberFormat="1" applyFont="1" applyFill="1" applyBorder="1" applyAlignment="1">
      <alignment vertical="center"/>
    </xf>
    <xf numFmtId="193" fontId="25" fillId="6" borderId="37" xfId="0" applyNumberFormat="1" applyFont="1" applyFill="1" applyBorder="1" applyAlignment="1" applyProtection="1">
      <alignment vertical="center"/>
      <protection locked="0"/>
    </xf>
    <xf numFmtId="41" fontId="23" fillId="6" borderId="153" xfId="0" applyNumberFormat="1" applyFont="1" applyFill="1" applyBorder="1" applyAlignment="1">
      <alignment vertical="center"/>
    </xf>
    <xf numFmtId="41" fontId="23" fillId="6" borderId="112" xfId="0" applyNumberFormat="1" applyFont="1" applyFill="1" applyBorder="1" applyAlignment="1">
      <alignment vertical="center"/>
    </xf>
    <xf numFmtId="193" fontId="25" fillId="6" borderId="96" xfId="0" applyNumberFormat="1" applyFont="1" applyFill="1" applyBorder="1" applyAlignment="1">
      <alignment vertical="center"/>
    </xf>
    <xf numFmtId="189" fontId="25" fillId="6" borderId="0" xfId="0" applyNumberFormat="1" applyFont="1" applyFill="1" applyBorder="1" applyAlignment="1">
      <alignment vertical="center"/>
    </xf>
    <xf numFmtId="189" fontId="25" fillId="6" borderId="72" xfId="0" applyNumberFormat="1" applyFont="1" applyFill="1" applyBorder="1" applyAlignment="1">
      <alignment vertical="center"/>
    </xf>
    <xf numFmtId="41" fontId="23" fillId="6" borderId="154" xfId="0" applyNumberFormat="1" applyFont="1" applyFill="1" applyBorder="1" applyAlignment="1">
      <alignment vertical="center"/>
    </xf>
    <xf numFmtId="189" fontId="25" fillId="6" borderId="111" xfId="0" applyNumberFormat="1" applyFont="1" applyFill="1" applyBorder="1" applyAlignment="1">
      <alignment vertical="center"/>
    </xf>
    <xf numFmtId="193" fontId="25" fillId="6" borderId="154" xfId="0" applyNumberFormat="1" applyFont="1" applyFill="1" applyBorder="1" applyAlignment="1" applyProtection="1">
      <alignment vertical="center"/>
      <protection locked="0"/>
    </xf>
    <xf numFmtId="189" fontId="25" fillId="6" borderId="112" xfId="0" applyNumberFormat="1" applyFont="1" applyFill="1" applyBorder="1" applyAlignment="1">
      <alignment vertical="center"/>
    </xf>
    <xf numFmtId="41" fontId="23" fillId="6" borderId="121" xfId="0" applyNumberFormat="1" applyFont="1" applyFill="1" applyBorder="1" applyAlignment="1" applyProtection="1">
      <alignment vertical="center"/>
      <protection locked="0"/>
    </xf>
    <xf numFmtId="41" fontId="23" fillId="6" borderId="12" xfId="0" applyNumberFormat="1" applyFont="1" applyFill="1" applyBorder="1" applyAlignment="1" applyProtection="1">
      <alignment vertical="center"/>
      <protection locked="0"/>
    </xf>
    <xf numFmtId="41" fontId="23" fillId="6" borderId="0" xfId="0" applyNumberFormat="1" applyFont="1" applyFill="1" applyBorder="1" applyAlignment="1" applyProtection="1">
      <alignment vertical="center"/>
      <protection locked="0"/>
    </xf>
    <xf numFmtId="41" fontId="23" fillId="6" borderId="93" xfId="0" applyNumberFormat="1" applyFont="1" applyFill="1" applyBorder="1" applyAlignment="1">
      <alignment vertical="center"/>
    </xf>
    <xf numFmtId="41" fontId="23" fillId="6" borderId="155" xfId="0" applyNumberFormat="1" applyFont="1" applyFill="1" applyBorder="1" applyAlignment="1">
      <alignment vertical="center"/>
    </xf>
    <xf numFmtId="41" fontId="23" fillId="6" borderId="156" xfId="0" applyNumberFormat="1" applyFont="1" applyFill="1" applyBorder="1" applyAlignment="1">
      <alignment vertical="center"/>
    </xf>
    <xf numFmtId="189" fontId="23" fillId="6" borderId="109" xfId="0" applyNumberFormat="1" applyFont="1" applyFill="1" applyBorder="1" applyAlignment="1">
      <alignment vertical="center"/>
    </xf>
    <xf numFmtId="193" fontId="23" fillId="6" borderId="60" xfId="0" applyNumberFormat="1" applyFont="1" applyFill="1" applyBorder="1" applyAlignment="1" applyProtection="1">
      <alignment vertical="center"/>
      <protection locked="0"/>
    </xf>
    <xf numFmtId="189" fontId="23" fillId="6" borderId="36" xfId="0" applyNumberFormat="1" applyFont="1" applyFill="1" applyBorder="1" applyAlignment="1">
      <alignment vertical="center"/>
    </xf>
    <xf numFmtId="193" fontId="23" fillId="6" borderId="157" xfId="0" applyNumberFormat="1" applyFont="1" applyFill="1" applyBorder="1" applyAlignment="1" applyProtection="1">
      <alignment vertical="center"/>
      <protection locked="0"/>
    </xf>
    <xf numFmtId="41" fontId="23" fillId="6" borderId="158" xfId="0" applyNumberFormat="1" applyFont="1" applyFill="1" applyBorder="1" applyAlignment="1">
      <alignment vertical="center"/>
    </xf>
    <xf numFmtId="41" fontId="23" fillId="6" borderId="159" xfId="0" applyNumberFormat="1" applyFont="1" applyFill="1" applyBorder="1" applyAlignment="1">
      <alignment vertical="center"/>
    </xf>
    <xf numFmtId="41" fontId="23" fillId="6" borderId="160" xfId="0" applyNumberFormat="1" applyFont="1" applyFill="1" applyBorder="1" applyAlignment="1">
      <alignment vertical="center"/>
    </xf>
    <xf numFmtId="41" fontId="23" fillId="6" borderId="161" xfId="0" applyNumberFormat="1" applyFont="1" applyFill="1" applyBorder="1" applyAlignment="1">
      <alignment vertical="center"/>
    </xf>
    <xf numFmtId="41" fontId="23" fillId="6" borderId="162" xfId="0" applyNumberFormat="1" applyFont="1" applyFill="1" applyBorder="1" applyAlignment="1">
      <alignment vertical="center"/>
    </xf>
    <xf numFmtId="41" fontId="23" fillId="6" borderId="163" xfId="0" applyNumberFormat="1" applyFont="1" applyFill="1" applyBorder="1" applyAlignment="1">
      <alignment vertical="center"/>
    </xf>
    <xf numFmtId="189" fontId="23" fillId="6" borderId="77" xfId="0" applyNumberFormat="1" applyFont="1" applyFill="1" applyBorder="1" applyAlignment="1">
      <alignment vertical="center"/>
    </xf>
    <xf numFmtId="193" fontId="23" fillId="6" borderId="158" xfId="0" applyNumberFormat="1" applyFont="1" applyFill="1" applyBorder="1" applyAlignment="1" applyProtection="1">
      <alignment vertical="center"/>
      <protection locked="0"/>
    </xf>
    <xf numFmtId="41" fontId="23" fillId="6" borderId="37" xfId="0" applyNumberFormat="1" applyFont="1" applyFill="1" applyBorder="1" applyAlignment="1" applyProtection="1">
      <alignment vertical="center"/>
      <protection locked="0"/>
    </xf>
    <xf numFmtId="41" fontId="23" fillId="6" borderId="136" xfId="0" applyNumberFormat="1" applyFont="1" applyFill="1" applyBorder="1" applyAlignment="1" applyProtection="1">
      <alignment vertical="center"/>
      <protection locked="0"/>
    </xf>
    <xf numFmtId="41" fontId="23" fillId="6" borderId="115" xfId="0" applyNumberFormat="1" applyFont="1" applyFill="1" applyBorder="1" applyAlignment="1" applyProtection="1">
      <alignment vertical="center"/>
      <protection locked="0"/>
    </xf>
    <xf numFmtId="41" fontId="23" fillId="6" borderId="164" xfId="0" applyNumberFormat="1" applyFont="1" applyFill="1" applyBorder="1" applyAlignment="1" applyProtection="1">
      <alignment vertical="center"/>
      <protection locked="0"/>
    </xf>
    <xf numFmtId="41" fontId="23" fillId="6" borderId="106" xfId="0" applyNumberFormat="1" applyFont="1" applyFill="1" applyBorder="1" applyAlignment="1">
      <alignment vertical="center"/>
    </xf>
    <xf numFmtId="189" fontId="23" fillId="6" borderId="42" xfId="0" applyNumberFormat="1" applyFont="1" applyFill="1" applyBorder="1" applyAlignment="1">
      <alignment vertical="center"/>
    </xf>
    <xf numFmtId="193" fontId="23" fillId="6" borderId="68" xfId="0" applyNumberFormat="1" applyFont="1" applyFill="1" applyBorder="1" applyAlignment="1" applyProtection="1">
      <alignment horizontal="right" vertical="center"/>
      <protection locked="0"/>
    </xf>
    <xf numFmtId="41" fontId="23" fillId="6" borderId="117" xfId="0" applyNumberFormat="1" applyFont="1" applyFill="1" applyBorder="1" applyAlignment="1" applyProtection="1">
      <alignment vertical="center"/>
      <protection locked="0"/>
    </xf>
    <xf numFmtId="41" fontId="23" fillId="6" borderId="165" xfId="0" applyNumberFormat="1" applyFont="1" applyFill="1" applyBorder="1" applyAlignment="1" applyProtection="1">
      <alignment vertical="center"/>
      <protection locked="0"/>
    </xf>
    <xf numFmtId="41" fontId="23" fillId="6" borderId="118" xfId="0" applyNumberFormat="1" applyFont="1" applyFill="1" applyBorder="1" applyAlignment="1" applyProtection="1">
      <alignment vertical="center"/>
      <protection locked="0"/>
    </xf>
    <xf numFmtId="41" fontId="23" fillId="6" borderId="166" xfId="0" applyNumberFormat="1" applyFont="1" applyFill="1" applyBorder="1" applyAlignment="1" applyProtection="1">
      <alignment vertical="center"/>
      <protection locked="0"/>
    </xf>
    <xf numFmtId="41" fontId="23" fillId="6" borderId="107" xfId="0" applyNumberFormat="1" applyFont="1" applyFill="1" applyBorder="1" applyAlignment="1">
      <alignment vertical="center"/>
    </xf>
    <xf numFmtId="189" fontId="23" fillId="6" borderId="108" xfId="0" applyNumberFormat="1" applyFont="1" applyFill="1" applyBorder="1" applyAlignment="1">
      <alignment vertical="center"/>
    </xf>
    <xf numFmtId="193" fontId="23" fillId="6" borderId="167" xfId="0" applyNumberFormat="1" applyFont="1" applyFill="1" applyBorder="1" applyAlignment="1" applyProtection="1">
      <alignment horizontal="right" vertical="center"/>
      <protection locked="0"/>
    </xf>
    <xf numFmtId="41" fontId="23" fillId="6" borderId="168" xfId="0" applyNumberFormat="1" applyFont="1" applyFill="1" applyBorder="1" applyAlignment="1">
      <alignment vertical="center"/>
    </xf>
    <xf numFmtId="41" fontId="23" fillId="6" borderId="69" xfId="0" applyNumberFormat="1" applyFont="1" applyFill="1" applyBorder="1" applyAlignment="1">
      <alignment vertical="center"/>
    </xf>
    <xf numFmtId="189" fontId="23" fillId="6" borderId="169" xfId="0" applyNumberFormat="1" applyFont="1" applyFill="1" applyBorder="1" applyAlignment="1">
      <alignment vertical="center"/>
    </xf>
    <xf numFmtId="193" fontId="23" fillId="6" borderId="170" xfId="0" applyNumberFormat="1" applyFont="1" applyFill="1" applyBorder="1" applyAlignment="1" applyProtection="1">
      <alignment horizontal="right" vertical="center"/>
      <protection locked="0"/>
    </xf>
    <xf numFmtId="189" fontId="23" fillId="6" borderId="171" xfId="0" applyNumberFormat="1" applyFont="1" applyFill="1" applyBorder="1" applyAlignment="1">
      <alignment vertical="center"/>
    </xf>
    <xf numFmtId="41" fontId="23" fillId="6" borderId="38" xfId="0" applyNumberFormat="1" applyFont="1" applyFill="1" applyBorder="1" applyAlignment="1" applyProtection="1">
      <alignment vertical="center"/>
      <protection locked="0"/>
    </xf>
    <xf numFmtId="41" fontId="23" fillId="6" borderId="168" xfId="0" applyNumberFormat="1" applyFont="1" applyFill="1" applyBorder="1" applyAlignment="1" applyProtection="1">
      <alignment vertical="center"/>
      <protection locked="0"/>
    </xf>
    <xf numFmtId="41" fontId="23" fillId="6" borderId="69" xfId="0" applyNumberFormat="1" applyFont="1" applyFill="1" applyBorder="1" applyAlignment="1" applyProtection="1">
      <alignment vertical="center"/>
      <protection locked="0"/>
    </xf>
    <xf numFmtId="193" fontId="23" fillId="6" borderId="71" xfId="0" applyNumberFormat="1" applyFont="1" applyFill="1" applyBorder="1" applyAlignment="1" applyProtection="1">
      <alignment vertical="center"/>
      <protection locked="0"/>
    </xf>
    <xf numFmtId="193" fontId="23" fillId="6" borderId="71" xfId="0" applyNumberFormat="1" applyFont="1" applyFill="1" applyBorder="1" applyAlignment="1" applyProtection="1">
      <alignment horizontal="right" vertical="center"/>
      <protection locked="0"/>
    </xf>
    <xf numFmtId="189" fontId="23" fillId="6" borderId="107" xfId="0" applyNumberFormat="1" applyFont="1" applyFill="1" applyBorder="1" applyAlignment="1">
      <alignment vertical="center"/>
    </xf>
    <xf numFmtId="189" fontId="23" fillId="6" borderId="33" xfId="0" applyNumberFormat="1" applyFont="1" applyFill="1" applyBorder="1" applyAlignment="1">
      <alignment vertical="center"/>
    </xf>
    <xf numFmtId="193" fontId="23" fillId="6" borderId="172" xfId="0" applyNumberFormat="1" applyFont="1" applyFill="1" applyBorder="1" applyAlignment="1" applyProtection="1">
      <alignment vertical="center"/>
      <protection locked="0"/>
    </xf>
    <xf numFmtId="41" fontId="23" fillId="6" borderId="173" xfId="0" applyNumberFormat="1" applyFont="1" applyFill="1" applyBorder="1" applyAlignment="1">
      <alignment vertical="center"/>
    </xf>
    <xf numFmtId="41" fontId="23" fillId="6" borderId="174" xfId="0" applyNumberFormat="1" applyFont="1" applyFill="1" applyBorder="1" applyAlignment="1">
      <alignment vertical="center"/>
    </xf>
    <xf numFmtId="41" fontId="23" fillId="6" borderId="175" xfId="0" applyNumberFormat="1" applyFont="1" applyFill="1" applyBorder="1" applyAlignment="1">
      <alignment vertical="center"/>
    </xf>
    <xf numFmtId="41" fontId="23" fillId="6" borderId="110" xfId="0" applyNumberFormat="1" applyFont="1" applyFill="1" applyBorder="1" applyAlignment="1">
      <alignment vertical="center"/>
    </xf>
    <xf numFmtId="189" fontId="15" fillId="6" borderId="110" xfId="0" applyNumberFormat="1" applyFont="1" applyFill="1" applyBorder="1" applyAlignment="1">
      <alignment vertical="center"/>
    </xf>
    <xf numFmtId="193" fontId="23" fillId="6" borderId="176" xfId="0" applyNumberFormat="1" applyFont="1" applyFill="1" applyBorder="1" applyAlignment="1" applyProtection="1">
      <alignment vertical="center"/>
      <protection locked="0"/>
    </xf>
    <xf numFmtId="41" fontId="23" fillId="6" borderId="177" xfId="0" applyNumberFormat="1" applyFont="1" applyFill="1" applyBorder="1" applyAlignment="1">
      <alignment vertical="center"/>
    </xf>
    <xf numFmtId="41" fontId="23" fillId="6" borderId="178" xfId="0" applyNumberFormat="1" applyFont="1" applyFill="1" applyBorder="1" applyAlignment="1">
      <alignment vertical="center"/>
    </xf>
    <xf numFmtId="41" fontId="23" fillId="6" borderId="179" xfId="0" applyNumberFormat="1" applyFont="1" applyFill="1" applyBorder="1" applyAlignment="1">
      <alignment vertical="center"/>
    </xf>
    <xf numFmtId="41" fontId="23" fillId="6" borderId="180" xfId="0" applyNumberFormat="1" applyFont="1" applyFill="1" applyBorder="1" applyAlignment="1">
      <alignment vertical="center"/>
    </xf>
    <xf numFmtId="41" fontId="23" fillId="6" borderId="181" xfId="0" applyNumberFormat="1" applyFont="1" applyFill="1" applyBorder="1" applyAlignment="1">
      <alignment vertical="center"/>
    </xf>
    <xf numFmtId="193" fontId="23" fillId="6" borderId="182" xfId="0" applyNumberFormat="1" applyFont="1" applyFill="1" applyBorder="1" applyAlignment="1">
      <alignment vertical="center"/>
    </xf>
    <xf numFmtId="41" fontId="23" fillId="6" borderId="183" xfId="0" applyNumberFormat="1" applyFont="1" applyFill="1" applyBorder="1" applyAlignment="1">
      <alignment vertical="center"/>
    </xf>
    <xf numFmtId="189" fontId="23" fillId="6" borderId="111" xfId="0" applyNumberFormat="1" applyFont="1" applyFill="1" applyBorder="1" applyAlignment="1">
      <alignment vertical="center"/>
    </xf>
    <xf numFmtId="193" fontId="23" fillId="6" borderId="72" xfId="0" applyNumberFormat="1" applyFont="1" applyFill="1" applyBorder="1" applyAlignment="1" applyProtection="1">
      <alignment vertical="center"/>
      <protection locked="0"/>
    </xf>
    <xf numFmtId="193" fontId="23" fillId="6" borderId="184" xfId="0" applyNumberFormat="1" applyFont="1" applyFill="1" applyBorder="1" applyAlignment="1" applyProtection="1">
      <alignment vertical="center"/>
      <protection locked="0"/>
    </xf>
    <xf numFmtId="193" fontId="23" fillId="6" borderId="185" xfId="0" applyNumberFormat="1" applyFont="1" applyFill="1" applyBorder="1" applyAlignment="1">
      <alignment vertical="center"/>
    </xf>
    <xf numFmtId="193" fontId="23" fillId="6" borderId="186" xfId="0" applyNumberFormat="1" applyFont="1" applyFill="1" applyBorder="1" applyAlignment="1">
      <alignment vertical="center"/>
    </xf>
    <xf numFmtId="193" fontId="23" fillId="6" borderId="187" xfId="0" applyNumberFormat="1" applyFont="1" applyFill="1" applyBorder="1" applyAlignment="1">
      <alignment vertical="center"/>
    </xf>
    <xf numFmtId="193" fontId="23" fillId="6" borderId="188" xfId="0" applyNumberFormat="1" applyFont="1" applyFill="1" applyBorder="1" applyAlignment="1">
      <alignment vertical="center"/>
    </xf>
    <xf numFmtId="193" fontId="23" fillId="6" borderId="189" xfId="0" applyNumberFormat="1" applyFont="1" applyFill="1" applyBorder="1" applyAlignment="1">
      <alignment vertical="center"/>
    </xf>
    <xf numFmtId="193" fontId="23" fillId="6" borderId="113" xfId="0" applyNumberFormat="1" applyFont="1" applyFill="1" applyBorder="1" applyAlignment="1">
      <alignment vertical="center"/>
    </xf>
    <xf numFmtId="189" fontId="23" fillId="6" borderId="190" xfId="0" applyNumberFormat="1" applyFont="1" applyFill="1" applyBorder="1" applyAlignment="1">
      <alignment horizontal="right" vertical="center"/>
    </xf>
    <xf numFmtId="189" fontId="23" fillId="6" borderId="191" xfId="0" applyNumberFormat="1" applyFont="1" applyFill="1" applyBorder="1" applyAlignment="1">
      <alignment horizontal="right" vertical="center"/>
    </xf>
    <xf numFmtId="41" fontId="23" fillId="27" borderId="164" xfId="0" applyNumberFormat="1" applyFont="1" applyFill="1" applyBorder="1" applyAlignment="1" applyProtection="1">
      <alignment vertical="center"/>
      <protection locked="0"/>
    </xf>
    <xf numFmtId="41" fontId="23" fillId="27" borderId="192" xfId="0" applyNumberFormat="1" applyFont="1" applyFill="1" applyBorder="1" applyAlignment="1" applyProtection="1">
      <alignment vertical="center"/>
      <protection locked="0"/>
    </xf>
    <xf numFmtId="41" fontId="23" fillId="27" borderId="165" xfId="0" applyNumberFormat="1" applyFont="1" applyFill="1" applyBorder="1" applyAlignment="1" applyProtection="1">
      <alignment vertical="center"/>
      <protection locked="0"/>
    </xf>
    <xf numFmtId="41" fontId="23" fillId="27" borderId="166" xfId="0" applyNumberFormat="1" applyFont="1" applyFill="1" applyBorder="1" applyAlignment="1" applyProtection="1">
      <alignment vertical="center"/>
      <protection locked="0"/>
    </xf>
    <xf numFmtId="189" fontId="25" fillId="6" borderId="31" xfId="0" applyNumberFormat="1" applyFont="1" applyFill="1" applyBorder="1" applyAlignment="1">
      <alignment vertical="center"/>
    </xf>
    <xf numFmtId="193" fontId="25" fillId="6" borderId="81" xfId="0" applyNumberFormat="1" applyFont="1" applyFill="1" applyBorder="1" applyAlignment="1" applyProtection="1">
      <alignment horizontal="right" vertical="center"/>
      <protection locked="0"/>
    </xf>
    <xf numFmtId="41" fontId="23" fillId="6" borderId="193" xfId="0" applyNumberFormat="1" applyFont="1" applyFill="1" applyBorder="1" applyAlignment="1">
      <alignment vertical="center"/>
    </xf>
    <xf numFmtId="189" fontId="25" fillId="6" borderId="120" xfId="0" applyNumberFormat="1" applyFont="1" applyFill="1" applyBorder="1" applyAlignment="1">
      <alignment vertical="center"/>
    </xf>
    <xf numFmtId="193" fontId="25" fillId="6" borderId="194" xfId="0" applyNumberFormat="1" applyFont="1" applyFill="1" applyBorder="1" applyAlignment="1" applyProtection="1">
      <alignment vertical="center"/>
      <protection locked="0"/>
    </xf>
    <xf numFmtId="193" fontId="25" fillId="6" borderId="66" xfId="0" applyNumberFormat="1" applyFont="1" applyFill="1" applyBorder="1" applyAlignment="1" applyProtection="1">
      <alignment horizontal="right" vertical="center"/>
      <protection locked="0"/>
    </xf>
    <xf numFmtId="193" fontId="25" fillId="6" borderId="81" xfId="0" applyNumberFormat="1" applyFont="1" applyFill="1" applyBorder="1" applyAlignment="1" applyProtection="1">
      <alignment vertical="center"/>
      <protection locked="0"/>
    </xf>
    <xf numFmtId="189" fontId="25" fillId="6" borderId="167" xfId="0" applyNumberFormat="1" applyFont="1" applyFill="1" applyBorder="1" applyAlignment="1">
      <alignment vertical="center"/>
    </xf>
    <xf numFmtId="193" fontId="25" fillId="6" borderId="194" xfId="0" applyNumberFormat="1" applyFont="1" applyFill="1" applyBorder="1" applyAlignment="1" applyProtection="1">
      <alignment horizontal="right" vertical="center"/>
      <protection locked="0"/>
    </xf>
    <xf numFmtId="41" fontId="23" fillId="6" borderId="195" xfId="0" applyNumberFormat="1" applyFont="1" applyFill="1" applyBorder="1" applyAlignment="1">
      <alignment vertical="center"/>
    </xf>
    <xf numFmtId="189" fontId="25" fillId="6" borderId="170" xfId="0" applyNumberFormat="1" applyFont="1" applyFill="1" applyBorder="1" applyAlignment="1">
      <alignment vertical="center"/>
    </xf>
    <xf numFmtId="193" fontId="25" fillId="6" borderId="196" xfId="0" applyNumberFormat="1" applyFont="1" applyFill="1" applyBorder="1" applyAlignment="1" applyProtection="1">
      <alignment vertical="center"/>
      <protection locked="0"/>
    </xf>
    <xf numFmtId="193" fontId="25" fillId="6" borderId="117" xfId="0" applyNumberFormat="1" applyFont="1" applyFill="1" applyBorder="1" applyAlignment="1" applyProtection="1">
      <alignment horizontal="right" vertical="center"/>
      <protection locked="0"/>
    </xf>
    <xf numFmtId="193" fontId="25" fillId="6" borderId="197" xfId="0" applyNumberFormat="1" applyFont="1" applyFill="1" applyBorder="1" applyAlignment="1" applyProtection="1">
      <alignment horizontal="right" vertical="center"/>
      <protection locked="0"/>
    </xf>
    <xf numFmtId="189" fontId="25" fillId="6" borderId="106" xfId="0" applyNumberFormat="1" applyFont="1" applyFill="1" applyBorder="1" applyAlignment="1">
      <alignment vertical="center"/>
    </xf>
    <xf numFmtId="193" fontId="25" fillId="6" borderId="37" xfId="0" applyNumberFormat="1" applyFont="1" applyFill="1" applyBorder="1" applyAlignment="1" applyProtection="1">
      <alignment horizontal="right" vertical="center"/>
      <protection locked="0"/>
    </xf>
    <xf numFmtId="193" fontId="25" fillId="6" borderId="38" xfId="0" applyNumberFormat="1" applyFont="1" applyFill="1" applyBorder="1" applyAlignment="1" applyProtection="1">
      <alignment vertical="center"/>
      <protection locked="0"/>
    </xf>
    <xf numFmtId="189" fontId="25" fillId="6" borderId="108" xfId="0" applyNumberFormat="1" applyFont="1" applyFill="1" applyBorder="1" applyAlignment="1">
      <alignment vertical="center"/>
    </xf>
    <xf numFmtId="193" fontId="25" fillId="6" borderId="38" xfId="0" applyNumberFormat="1" applyFont="1" applyFill="1" applyBorder="1" applyAlignment="1" applyProtection="1">
      <alignment horizontal="right" vertical="center"/>
      <protection locked="0"/>
    </xf>
    <xf numFmtId="189" fontId="25" fillId="6" borderId="36" xfId="0" applyNumberFormat="1" applyFont="1" applyFill="1" applyBorder="1" applyAlignment="1">
      <alignment vertical="center"/>
    </xf>
    <xf numFmtId="189" fontId="25" fillId="6" borderId="107" xfId="0" applyNumberFormat="1" applyFont="1" applyFill="1" applyBorder="1" applyAlignment="1">
      <alignment vertical="center"/>
    </xf>
    <xf numFmtId="189" fontId="25" fillId="6" borderId="33" xfId="0" applyNumberFormat="1" applyFont="1" applyFill="1" applyBorder="1" applyAlignment="1">
      <alignment vertical="center"/>
    </xf>
    <xf numFmtId="41" fontId="23" fillId="6" borderId="198" xfId="0" applyNumberFormat="1" applyFont="1" applyFill="1" applyBorder="1" applyAlignment="1">
      <alignment vertical="center"/>
    </xf>
    <xf numFmtId="189" fontId="25" fillId="6" borderId="14" xfId="0" applyNumberFormat="1" applyFont="1" applyFill="1" applyBorder="1" applyAlignment="1">
      <alignment vertical="center"/>
    </xf>
    <xf numFmtId="193" fontId="25" fillId="6" borderId="199" xfId="0" applyNumberFormat="1" applyFont="1" applyFill="1" applyBorder="1" applyAlignment="1" applyProtection="1">
      <alignment vertical="center"/>
      <protection locked="0"/>
    </xf>
    <xf numFmtId="189" fontId="23" fillId="6" borderId="200" xfId="0" applyNumberFormat="1" applyFont="1" applyFill="1" applyBorder="1" applyAlignment="1">
      <alignment vertical="center"/>
    </xf>
    <xf numFmtId="193" fontId="23" fillId="6" borderId="199" xfId="0" applyNumberFormat="1" applyFont="1" applyFill="1" applyBorder="1" applyAlignment="1" applyProtection="1">
      <alignment vertical="center"/>
      <protection locked="0"/>
    </xf>
    <xf numFmtId="193" fontId="23" fillId="6" borderId="39" xfId="0" applyNumberFormat="1" applyFont="1" applyFill="1" applyBorder="1" applyAlignment="1">
      <alignment vertical="center"/>
    </xf>
    <xf numFmtId="193" fontId="23" fillId="6" borderId="201" xfId="0" applyNumberFormat="1" applyFont="1" applyFill="1" applyBorder="1" applyAlignment="1" applyProtection="1">
      <alignment horizontal="right" vertical="center"/>
      <protection locked="0"/>
    </xf>
    <xf numFmtId="193" fontId="23" fillId="6" borderId="194" xfId="0" applyNumberFormat="1" applyFont="1" applyFill="1" applyBorder="1" applyAlignment="1" applyProtection="1">
      <alignment horizontal="right" vertical="center"/>
      <protection locked="0"/>
    </xf>
    <xf numFmtId="189" fontId="23" fillId="6" borderId="45" xfId="0" applyNumberFormat="1" applyFont="1" applyFill="1" applyBorder="1" applyAlignment="1">
      <alignment vertical="center"/>
    </xf>
    <xf numFmtId="193" fontId="23" fillId="6" borderId="202" xfId="0" applyNumberFormat="1" applyFont="1" applyFill="1" applyBorder="1" applyAlignment="1" applyProtection="1">
      <alignment horizontal="right" vertical="center"/>
      <protection locked="0"/>
    </xf>
    <xf numFmtId="41" fontId="23" fillId="6" borderId="203" xfId="0" applyNumberFormat="1" applyFont="1" applyFill="1" applyBorder="1" applyAlignment="1">
      <alignment vertical="center"/>
    </xf>
    <xf numFmtId="193" fontId="23" fillId="6" borderId="194" xfId="0" applyNumberFormat="1" applyFont="1" applyFill="1" applyBorder="1" applyAlignment="1" applyProtection="1">
      <alignment vertical="center"/>
      <protection locked="0"/>
    </xf>
    <xf numFmtId="193" fontId="23" fillId="6" borderId="68" xfId="0" applyNumberFormat="1" applyFont="1" applyFill="1" applyBorder="1" applyAlignment="1" applyProtection="1">
      <alignment vertical="center"/>
      <protection locked="0"/>
    </xf>
    <xf numFmtId="193" fontId="23" fillId="6" borderId="204" xfId="0" applyNumberFormat="1" applyFont="1" applyFill="1" applyBorder="1" applyAlignment="1" applyProtection="1">
      <alignment horizontal="right" vertical="center"/>
      <protection locked="0"/>
    </xf>
    <xf numFmtId="189" fontId="23" fillId="6" borderId="205" xfId="0" applyNumberFormat="1" applyFont="1" applyFill="1" applyBorder="1" applyAlignment="1">
      <alignment vertical="center"/>
    </xf>
    <xf numFmtId="193" fontId="23" fillId="6" borderId="167" xfId="0" applyNumberFormat="1" applyFont="1" applyFill="1" applyBorder="1" applyAlignment="1" applyProtection="1">
      <alignment vertical="center"/>
      <protection locked="0"/>
    </xf>
    <xf numFmtId="41" fontId="15" fillId="6" borderId="27" xfId="0" applyNumberFormat="1" applyFont="1" applyFill="1" applyBorder="1" applyAlignment="1">
      <alignment shrinkToFit="1"/>
    </xf>
    <xf numFmtId="41" fontId="15" fillId="6" borderId="13" xfId="0" applyNumberFormat="1" applyFont="1" applyFill="1" applyBorder="1" applyAlignment="1">
      <alignment shrinkToFit="1"/>
    </xf>
    <xf numFmtId="41" fontId="15" fillId="6" borderId="12" xfId="0" applyNumberFormat="1" applyFont="1" applyFill="1" applyBorder="1" applyAlignment="1">
      <alignment shrinkToFit="1"/>
    </xf>
    <xf numFmtId="41" fontId="15" fillId="6" borderId="23" xfId="0" applyNumberFormat="1" applyFont="1" applyFill="1" applyBorder="1" applyAlignment="1">
      <alignment shrinkToFit="1"/>
    </xf>
    <xf numFmtId="41" fontId="15" fillId="6" borderId="22" xfId="0" applyNumberFormat="1" applyFont="1" applyFill="1" applyBorder="1" applyAlignment="1">
      <alignment shrinkToFit="1"/>
    </xf>
    <xf numFmtId="41" fontId="15" fillId="6" borderId="11" xfId="0" applyNumberFormat="1" applyFont="1" applyFill="1" applyBorder="1" applyAlignment="1">
      <alignment shrinkToFit="1"/>
    </xf>
    <xf numFmtId="41" fontId="15" fillId="6" borderId="11" xfId="0" applyNumberFormat="1" applyFont="1" applyFill="1" applyBorder="1" applyAlignment="1">
      <alignment horizontal="right" shrinkToFit="1"/>
    </xf>
    <xf numFmtId="41" fontId="15" fillId="6" borderId="29" xfId="0" applyNumberFormat="1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/>
    </xf>
    <xf numFmtId="0" fontId="16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0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6" fillId="0" borderId="51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99" xfId="0" applyFont="1" applyFill="1" applyBorder="1" applyAlignment="1">
      <alignment horizontal="distributed" vertical="center"/>
    </xf>
    <xf numFmtId="58" fontId="12" fillId="0" borderId="0" xfId="0" applyNumberFormat="1" applyFont="1" applyFill="1" applyBorder="1" applyAlignment="1">
      <alignment horizontal="right"/>
    </xf>
    <xf numFmtId="0" fontId="16" fillId="0" borderId="207" xfId="0" applyFont="1" applyFill="1" applyBorder="1" applyAlignment="1">
      <alignment horizontal="center" vertical="center" wrapText="1"/>
    </xf>
    <xf numFmtId="0" fontId="16" fillId="0" borderId="208" xfId="0" applyFont="1" applyFill="1" applyBorder="1" applyAlignment="1">
      <alignment horizontal="center" vertical="center" wrapText="1"/>
    </xf>
    <xf numFmtId="0" fontId="16" fillId="0" borderId="209" xfId="0" applyFont="1" applyFill="1" applyBorder="1" applyAlignment="1">
      <alignment horizontal="center" vertical="center" wrapText="1"/>
    </xf>
    <xf numFmtId="0" fontId="16" fillId="0" borderId="210" xfId="0" applyFont="1" applyFill="1" applyBorder="1" applyAlignment="1">
      <alignment horizontal="center" vertical="center" wrapText="1"/>
    </xf>
    <xf numFmtId="0" fontId="16" fillId="0" borderId="199" xfId="0" applyFont="1" applyFill="1" applyBorder="1" applyAlignment="1">
      <alignment horizontal="center" vertical="center"/>
    </xf>
    <xf numFmtId="0" fontId="16" fillId="0" borderId="21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5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99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 horizontal="right" wrapText="1"/>
    </xf>
    <xf numFmtId="0" fontId="16" fillId="0" borderId="61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 horizontal="left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1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16" fillId="0" borderId="70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center" vertical="center"/>
    </xf>
    <xf numFmtId="38" fontId="17" fillId="27" borderId="23" xfId="49" applyFont="1" applyFill="1" applyBorder="1" applyAlignment="1">
      <alignment/>
    </xf>
    <xf numFmtId="38" fontId="17" fillId="27" borderId="53" xfId="49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8" fontId="17" fillId="27" borderId="23" xfId="49" applyFont="1" applyFill="1" applyBorder="1" applyAlignment="1">
      <alignment/>
    </xf>
    <xf numFmtId="38" fontId="17" fillId="27" borderId="10" xfId="49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38" fontId="17" fillId="27" borderId="27" xfId="49" applyFont="1" applyFill="1" applyBorder="1" applyAlignment="1">
      <alignment/>
    </xf>
    <xf numFmtId="38" fontId="17" fillId="27" borderId="56" xfId="49" applyFont="1" applyFill="1" applyBorder="1" applyAlignment="1">
      <alignment/>
    </xf>
    <xf numFmtId="0" fontId="16" fillId="0" borderId="1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38" fontId="17" fillId="27" borderId="27" xfId="49" applyFont="1" applyFill="1" applyBorder="1" applyAlignment="1">
      <alignment/>
    </xf>
    <xf numFmtId="38" fontId="17" fillId="27" borderId="56" xfId="49" applyFont="1" applyFill="1" applyBorder="1" applyAlignment="1">
      <alignment/>
    </xf>
    <xf numFmtId="0" fontId="16" fillId="0" borderId="5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1" xfId="0" applyFont="1" applyFill="1" applyBorder="1" applyAlignment="1">
      <alignment horizontal="distributed"/>
    </xf>
    <xf numFmtId="0" fontId="16" fillId="0" borderId="19" xfId="0" applyFont="1" applyFill="1" applyBorder="1" applyAlignment="1">
      <alignment horizontal="distributed"/>
    </xf>
    <xf numFmtId="0" fontId="16" fillId="0" borderId="27" xfId="0" applyFont="1" applyFill="1" applyBorder="1" applyAlignment="1">
      <alignment horizontal="distributed"/>
    </xf>
    <xf numFmtId="0" fontId="16" fillId="0" borderId="56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distributed"/>
    </xf>
    <xf numFmtId="0" fontId="16" fillId="0" borderId="26" xfId="0" applyFont="1" applyFill="1" applyBorder="1" applyAlignment="1">
      <alignment horizontal="distributed"/>
    </xf>
    <xf numFmtId="0" fontId="16" fillId="0" borderId="20" xfId="0" applyFont="1" applyFill="1" applyBorder="1" applyAlignment="1">
      <alignment horizontal="center" vertical="distributed" wrapText="1"/>
    </xf>
    <xf numFmtId="0" fontId="19" fillId="0" borderId="98" xfId="0" applyFont="1" applyFill="1" applyBorder="1" applyAlignment="1">
      <alignment horizontal="center" vertical="center" wrapText="1"/>
    </xf>
    <xf numFmtId="38" fontId="12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17" fillId="27" borderId="28" xfId="49" applyFont="1" applyFill="1" applyBorder="1" applyAlignment="1">
      <alignment/>
    </xf>
    <xf numFmtId="0" fontId="16" fillId="0" borderId="30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distributed" vertical="center" wrapText="1"/>
    </xf>
    <xf numFmtId="0" fontId="19" fillId="0" borderId="51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9" fillId="0" borderId="99" xfId="0" applyFont="1" applyFill="1" applyBorder="1" applyAlignment="1">
      <alignment horizontal="distributed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distributed" wrapText="1"/>
    </xf>
    <xf numFmtId="0" fontId="16" fillId="0" borderId="19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0" xfId="0" applyFont="1" applyFill="1" applyAlignment="1">
      <alignment horizontal="distributed"/>
    </xf>
    <xf numFmtId="0" fontId="28" fillId="0" borderId="56" xfId="0" applyFont="1" applyFill="1" applyBorder="1" applyAlignment="1">
      <alignment horizontal="center" vertical="distributed" wrapText="1"/>
    </xf>
    <xf numFmtId="0" fontId="28" fillId="0" borderId="26" xfId="0" applyFont="1" applyFill="1" applyBorder="1" applyAlignment="1">
      <alignment horizontal="center" vertical="distributed" wrapText="1"/>
    </xf>
    <xf numFmtId="0" fontId="28" fillId="0" borderId="52" xfId="0" applyFont="1" applyFill="1" applyBorder="1" applyAlignment="1">
      <alignment horizontal="center" vertical="distributed" wrapText="1"/>
    </xf>
    <xf numFmtId="0" fontId="16" fillId="0" borderId="56" xfId="0" applyFont="1" applyFill="1" applyBorder="1" applyAlignment="1">
      <alignment horizontal="center" vertical="distributed" wrapText="1"/>
    </xf>
    <xf numFmtId="0" fontId="16" fillId="0" borderId="26" xfId="0" applyFont="1" applyFill="1" applyBorder="1" applyAlignment="1">
      <alignment horizontal="center" vertical="distributed" wrapText="1"/>
    </xf>
    <xf numFmtId="0" fontId="16" fillId="0" borderId="52" xfId="0" applyFont="1" applyFill="1" applyBorder="1" applyAlignment="1">
      <alignment horizontal="center" vertical="distributed" wrapText="1"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6" fillId="0" borderId="13" xfId="0" applyFont="1" applyFill="1" applyBorder="1" applyAlignment="1">
      <alignment horizontal="distributed"/>
    </xf>
    <xf numFmtId="0" fontId="16" fillId="0" borderId="52" xfId="0" applyFont="1" applyFill="1" applyBorder="1" applyAlignment="1">
      <alignment horizontal="distributed"/>
    </xf>
    <xf numFmtId="0" fontId="16" fillId="0" borderId="22" xfId="0" applyFont="1" applyFill="1" applyBorder="1" applyAlignment="1">
      <alignment horizontal="distributed"/>
    </xf>
    <xf numFmtId="0" fontId="14" fillId="32" borderId="17" xfId="0" applyFont="1" applyFill="1" applyBorder="1" applyAlignment="1">
      <alignment horizontal="distributed"/>
    </xf>
    <xf numFmtId="0" fontId="14" fillId="32" borderId="22" xfId="0" applyFont="1" applyFill="1" applyBorder="1" applyAlignment="1">
      <alignment horizontal="distributed" vertical="center"/>
    </xf>
    <xf numFmtId="0" fontId="14" fillId="32" borderId="21" xfId="0" applyFont="1" applyFill="1" applyBorder="1" applyAlignment="1">
      <alignment horizontal="distributed" vertical="center"/>
    </xf>
    <xf numFmtId="0" fontId="14" fillId="32" borderId="19" xfId="0" applyFont="1" applyFill="1" applyBorder="1" applyAlignment="1">
      <alignment horizontal="distributed" vertical="center"/>
    </xf>
    <xf numFmtId="0" fontId="14" fillId="32" borderId="56" xfId="0" applyFont="1" applyFill="1" applyBorder="1" applyAlignment="1">
      <alignment horizontal="center" vertical="center"/>
    </xf>
    <xf numFmtId="0" fontId="14" fillId="32" borderId="52" xfId="0" applyFont="1" applyFill="1" applyBorder="1" applyAlignment="1">
      <alignment horizontal="center" vertical="center"/>
    </xf>
    <xf numFmtId="41" fontId="15" fillId="27" borderId="22" xfId="49" applyNumberFormat="1" applyFont="1" applyFill="1" applyBorder="1" applyAlignment="1">
      <alignment vertical="center"/>
    </xf>
    <xf numFmtId="41" fontId="15" fillId="27" borderId="19" xfId="0" applyNumberFormat="1" applyFont="1" applyFill="1" applyBorder="1" applyAlignment="1">
      <alignment vertical="center"/>
    </xf>
    <xf numFmtId="0" fontId="14" fillId="32" borderId="214" xfId="0" applyFont="1" applyFill="1" applyBorder="1" applyAlignment="1">
      <alignment horizontal="distributed" vertical="center"/>
    </xf>
    <xf numFmtId="0" fontId="14" fillId="32" borderId="17" xfId="0" applyFont="1" applyFill="1" applyBorder="1" applyAlignment="1">
      <alignment horizontal="distributed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14" xfId="0" applyFont="1" applyFill="1" applyBorder="1" applyAlignment="1">
      <alignment horizontal="center" vertical="center" wrapText="1"/>
    </xf>
    <xf numFmtId="0" fontId="14" fillId="32" borderId="215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distributed" vertical="center"/>
    </xf>
    <xf numFmtId="0" fontId="14" fillId="32" borderId="30" xfId="0" applyFont="1" applyFill="1" applyBorder="1" applyAlignment="1">
      <alignment horizontal="distributed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53" xfId="0" applyFont="1" applyFill="1" applyBorder="1" applyAlignment="1">
      <alignment horizontal="center" vertical="center"/>
    </xf>
    <xf numFmtId="0" fontId="14" fillId="32" borderId="56" xfId="0" applyFont="1" applyFill="1" applyBorder="1" applyAlignment="1">
      <alignment horizontal="distributed" vertical="center"/>
    </xf>
    <xf numFmtId="0" fontId="14" fillId="32" borderId="26" xfId="0" applyFont="1" applyFill="1" applyBorder="1" applyAlignment="1">
      <alignment horizontal="distributed" vertical="center"/>
    </xf>
    <xf numFmtId="0" fontId="14" fillId="32" borderId="52" xfId="0" applyFont="1" applyFill="1" applyBorder="1" applyAlignment="1">
      <alignment horizontal="distributed" vertical="center"/>
    </xf>
    <xf numFmtId="0" fontId="14" fillId="32" borderId="22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right"/>
    </xf>
    <xf numFmtId="0" fontId="12" fillId="32" borderId="24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24" xfId="0" applyFont="1" applyFill="1" applyBorder="1" applyAlignment="1">
      <alignment horizontal="right"/>
    </xf>
    <xf numFmtId="41" fontId="15" fillId="6" borderId="22" xfId="49" applyNumberFormat="1" applyFont="1" applyFill="1" applyBorder="1" applyAlignment="1">
      <alignment vertical="center"/>
    </xf>
    <xf numFmtId="41" fontId="15" fillId="6" borderId="19" xfId="0" applyNumberFormat="1" applyFont="1" applyFill="1" applyBorder="1" applyAlignment="1">
      <alignment vertical="center"/>
    </xf>
    <xf numFmtId="41" fontId="15" fillId="27" borderId="20" xfId="0" applyNumberFormat="1" applyFont="1" applyFill="1" applyBorder="1" applyAlignment="1">
      <alignment horizontal="right" vertical="center"/>
    </xf>
    <xf numFmtId="41" fontId="15" fillId="27" borderId="101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41" fontId="15" fillId="27" borderId="29" xfId="0" applyNumberFormat="1" applyFont="1" applyFill="1" applyBorder="1" applyAlignment="1">
      <alignment horizontal="right" vertical="center"/>
    </xf>
    <xf numFmtId="41" fontId="15" fillId="27" borderId="15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14" fillId="0" borderId="98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distributed" vertical="center" wrapText="1"/>
    </xf>
    <xf numFmtId="0" fontId="16" fillId="0" borderId="98" xfId="0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6" fillId="0" borderId="22" xfId="0" applyFont="1" applyBorder="1" applyAlignment="1">
      <alignment horizontal="distributed" vertical="center" wrapText="1"/>
    </xf>
    <xf numFmtId="0" fontId="16" fillId="0" borderId="21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/>
    </xf>
    <xf numFmtId="0" fontId="16" fillId="0" borderId="51" xfId="0" applyFont="1" applyBorder="1" applyAlignment="1">
      <alignment horizontal="distributed" wrapText="1"/>
    </xf>
    <xf numFmtId="0" fontId="16" fillId="0" borderId="17" xfId="0" applyFont="1" applyBorder="1" applyAlignment="1">
      <alignment horizontal="distributed" wrapText="1"/>
    </xf>
    <xf numFmtId="0" fontId="16" fillId="0" borderId="99" xfId="0" applyFont="1" applyBorder="1" applyAlignment="1">
      <alignment horizontal="distributed" wrapText="1"/>
    </xf>
    <xf numFmtId="0" fontId="16" fillId="0" borderId="25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/>
    </xf>
    <xf numFmtId="0" fontId="16" fillId="0" borderId="26" xfId="0" applyFont="1" applyBorder="1" applyAlignment="1">
      <alignment horizontal="distributed"/>
    </xf>
    <xf numFmtId="0" fontId="16" fillId="0" borderId="28" xfId="0" applyFont="1" applyBorder="1" applyAlignment="1">
      <alignment horizontal="distributed"/>
    </xf>
    <xf numFmtId="0" fontId="16" fillId="0" borderId="56" xfId="0" applyFont="1" applyBorder="1" applyAlignment="1">
      <alignment horizontal="distributed"/>
    </xf>
    <xf numFmtId="0" fontId="16" fillId="0" borderId="2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distributed" vertical="center" wrapText="1"/>
    </xf>
    <xf numFmtId="0" fontId="16" fillId="0" borderId="53" xfId="0" applyFont="1" applyBorder="1" applyAlignment="1">
      <alignment horizontal="distributed" vertical="center"/>
    </xf>
    <xf numFmtId="41" fontId="15" fillId="6" borderId="20" xfId="0" applyNumberFormat="1" applyFont="1" applyFill="1" applyBorder="1" applyAlignment="1">
      <alignment vertical="center"/>
    </xf>
    <xf numFmtId="0" fontId="16" fillId="0" borderId="30" xfId="0" applyFont="1" applyFill="1" applyBorder="1" applyAlignment="1">
      <alignment horizontal="distributed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22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27" xfId="0" applyFont="1" applyFill="1" applyBorder="1" applyAlignment="1">
      <alignment horizontal="distributed" vertical="center"/>
    </xf>
    <xf numFmtId="0" fontId="16" fillId="0" borderId="56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6" fillId="0" borderId="98" xfId="0" applyFont="1" applyFill="1" applyBorder="1" applyAlignment="1">
      <alignment horizontal="center" vertical="center" wrapText="1"/>
    </xf>
    <xf numFmtId="41" fontId="15" fillId="6" borderId="22" xfId="0" applyNumberFormat="1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distributed"/>
    </xf>
    <xf numFmtId="0" fontId="14" fillId="0" borderId="54" xfId="0" applyFont="1" applyFill="1" applyBorder="1" applyAlignment="1">
      <alignment horizontal="distributed"/>
    </xf>
    <xf numFmtId="0" fontId="18" fillId="0" borderId="51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99" xfId="0" applyFont="1" applyBorder="1" applyAlignment="1">
      <alignment horizontal="distributed" vertical="center"/>
    </xf>
    <xf numFmtId="0" fontId="18" fillId="0" borderId="9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/>
    </xf>
    <xf numFmtId="0" fontId="18" fillId="0" borderId="14" xfId="0" applyFont="1" applyBorder="1" applyAlignment="1">
      <alignment horizontal="distributed"/>
    </xf>
    <xf numFmtId="0" fontId="18" fillId="0" borderId="52" xfId="0" applyFont="1" applyBorder="1" applyAlignment="1">
      <alignment horizontal="distributed"/>
    </xf>
    <xf numFmtId="0" fontId="18" fillId="0" borderId="2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distributed"/>
    </xf>
    <xf numFmtId="0" fontId="18" fillId="0" borderId="26" xfId="0" applyFont="1" applyBorder="1" applyAlignment="1">
      <alignment horizontal="distributed"/>
    </xf>
    <xf numFmtId="0" fontId="18" fillId="0" borderId="10" xfId="0" applyFont="1" applyBorder="1" applyAlignment="1">
      <alignment horizontal="distributed"/>
    </xf>
    <xf numFmtId="0" fontId="18" fillId="0" borderId="53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56" xfId="0" applyFont="1" applyBorder="1" applyAlignment="1">
      <alignment vertical="distributed" wrapText="1"/>
    </xf>
    <xf numFmtId="0" fontId="18" fillId="0" borderId="26" xfId="0" applyFont="1" applyBorder="1" applyAlignment="1">
      <alignment vertical="distributed" wrapText="1"/>
    </xf>
    <xf numFmtId="0" fontId="18" fillId="0" borderId="52" xfId="0" applyFont="1" applyBorder="1" applyAlignment="1">
      <alignment vertical="distributed" wrapText="1"/>
    </xf>
    <xf numFmtId="0" fontId="18" fillId="0" borderId="16" xfId="0" applyFont="1" applyBorder="1" applyAlignment="1">
      <alignment horizontal="distributed" vertical="center"/>
    </xf>
    <xf numFmtId="0" fontId="18" fillId="0" borderId="143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8" xfId="0" applyFont="1" applyBorder="1" applyAlignment="1">
      <alignment horizontal="distributed" vertical="center"/>
    </xf>
    <xf numFmtId="0" fontId="18" fillId="0" borderId="56" xfId="0" applyFont="1" applyBorder="1" applyAlignment="1">
      <alignment horizontal="distributed" vertical="center"/>
    </xf>
    <xf numFmtId="38" fontId="18" fillId="0" borderId="27" xfId="49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38" fontId="18" fillId="0" borderId="51" xfId="49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22" xfId="49" applyFont="1" applyBorder="1" applyAlignment="1">
      <alignment horizontal="distributed" vertical="center" wrapText="1"/>
    </xf>
    <xf numFmtId="0" fontId="18" fillId="0" borderId="19" xfId="0" applyFont="1" applyBorder="1" applyAlignment="1">
      <alignment horizontal="distributed" vertical="center" wrapText="1"/>
    </xf>
    <xf numFmtId="38" fontId="18" fillId="0" borderId="13" xfId="49" applyFont="1" applyBorder="1" applyAlignment="1">
      <alignment horizontal="distributed" vertical="center"/>
    </xf>
    <xf numFmtId="38" fontId="18" fillId="0" borderId="27" xfId="49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38" fontId="18" fillId="0" borderId="12" xfId="49" applyFont="1" applyBorder="1" applyAlignment="1">
      <alignment horizontal="distributed" vertical="center"/>
    </xf>
    <xf numFmtId="38" fontId="18" fillId="0" borderId="24" xfId="49" applyFont="1" applyBorder="1" applyAlignment="1">
      <alignment horizontal="center" vertical="center"/>
    </xf>
    <xf numFmtId="38" fontId="18" fillId="0" borderId="56" xfId="49" applyFont="1" applyBorder="1" applyAlignment="1">
      <alignment horizontal="center" vertical="distributed" wrapText="1"/>
    </xf>
    <xf numFmtId="38" fontId="18" fillId="0" borderId="26" xfId="49" applyFont="1" applyBorder="1" applyAlignment="1">
      <alignment horizontal="center" vertical="distributed" wrapText="1"/>
    </xf>
    <xf numFmtId="38" fontId="18" fillId="0" borderId="52" xfId="49" applyFont="1" applyBorder="1" applyAlignment="1">
      <alignment horizontal="center" vertical="distributed" wrapText="1"/>
    </xf>
    <xf numFmtId="38" fontId="18" fillId="0" borderId="16" xfId="49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38" fontId="18" fillId="0" borderId="98" xfId="49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19" xfId="0" applyFont="1" applyBorder="1" applyAlignment="1">
      <alignment horizontal="distributed" vertical="center" wrapText="1"/>
    </xf>
    <xf numFmtId="38" fontId="18" fillId="0" borderId="19" xfId="49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18" fillId="0" borderId="9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84" fontId="23" fillId="27" borderId="22" xfId="49" applyNumberFormat="1" applyFont="1" applyFill="1" applyBorder="1" applyAlignment="1">
      <alignment horizontal="right" vertical="center" shrinkToFit="1"/>
    </xf>
    <xf numFmtId="184" fontId="23" fillId="27" borderId="21" xfId="49" applyNumberFormat="1" applyFont="1" applyFill="1" applyBorder="1" applyAlignment="1">
      <alignment horizontal="right" vertical="center" shrinkToFit="1"/>
    </xf>
    <xf numFmtId="184" fontId="23" fillId="27" borderId="11" xfId="49" applyNumberFormat="1" applyFont="1" applyFill="1" applyBorder="1" applyAlignment="1">
      <alignment horizontal="right" vertical="center" shrinkToFit="1"/>
    </xf>
    <xf numFmtId="184" fontId="23" fillId="6" borderId="22" xfId="49" applyNumberFormat="1" applyFont="1" applyFill="1" applyBorder="1" applyAlignment="1">
      <alignment horizontal="right" vertical="center" shrinkToFit="1"/>
    </xf>
    <xf numFmtId="184" fontId="23" fillId="6" borderId="21" xfId="49" applyNumberFormat="1" applyFont="1" applyFill="1" applyBorder="1" applyAlignment="1">
      <alignment horizontal="right" vertical="center" shrinkToFit="1"/>
    </xf>
    <xf numFmtId="184" fontId="23" fillId="6" borderId="11" xfId="49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0" fontId="19" fillId="32" borderId="5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0" borderId="10" xfId="0" applyFont="1" applyBorder="1" applyAlignment="1">
      <alignment horizontal="right"/>
    </xf>
    <xf numFmtId="0" fontId="6" fillId="32" borderId="10" xfId="0" applyNumberFormat="1" applyFont="1" applyFill="1" applyBorder="1" applyAlignment="1" applyProtection="1">
      <alignment horizontal="right"/>
      <protection locked="0"/>
    </xf>
    <xf numFmtId="0" fontId="18" fillId="32" borderId="62" xfId="0" applyFont="1" applyFill="1" applyBorder="1" applyAlignment="1">
      <alignment horizontal="distributed" vertical="distributed" wrapText="1"/>
    </xf>
    <xf numFmtId="0" fontId="18" fillId="32" borderId="60" xfId="0" applyFont="1" applyFill="1" applyBorder="1" applyAlignment="1">
      <alignment vertical="center"/>
    </xf>
    <xf numFmtId="0" fontId="18" fillId="32" borderId="10" xfId="0" applyFont="1" applyFill="1" applyBorder="1" applyAlignment="1">
      <alignment vertical="center"/>
    </xf>
    <xf numFmtId="0" fontId="18" fillId="32" borderId="70" xfId="0" applyFont="1" applyFill="1" applyBorder="1" applyAlignment="1">
      <alignment vertical="center"/>
    </xf>
    <xf numFmtId="0" fontId="18" fillId="32" borderId="24" xfId="0" applyFont="1" applyFill="1" applyBorder="1" applyAlignment="1">
      <alignment horizontal="distributed" vertical="center"/>
    </xf>
    <xf numFmtId="0" fontId="18" fillId="32" borderId="0" xfId="0" applyFont="1" applyFill="1" applyBorder="1" applyAlignment="1">
      <alignment horizontal="distributed" vertical="center"/>
    </xf>
    <xf numFmtId="0" fontId="18" fillId="32" borderId="32" xfId="0" applyFont="1" applyFill="1" applyBorder="1" applyAlignment="1">
      <alignment horizontal="distributed" vertical="center"/>
    </xf>
    <xf numFmtId="0" fontId="18" fillId="32" borderId="10" xfId="0" applyFont="1" applyFill="1" applyBorder="1" applyAlignment="1">
      <alignment horizontal="distributed" vertical="center"/>
    </xf>
    <xf numFmtId="0" fontId="18" fillId="32" borderId="70" xfId="0" applyFont="1" applyFill="1" applyBorder="1" applyAlignment="1">
      <alignment horizontal="distributed" vertical="center"/>
    </xf>
    <xf numFmtId="0" fontId="18" fillId="32" borderId="69" xfId="0" applyFont="1" applyFill="1" applyBorder="1" applyAlignment="1">
      <alignment horizontal="center" vertical="distributed" wrapText="1"/>
    </xf>
    <xf numFmtId="0" fontId="18" fillId="32" borderId="38" xfId="0" applyFont="1" applyFill="1" applyBorder="1" applyAlignment="1">
      <alignment horizontal="distributed" vertical="distributed" wrapText="1"/>
    </xf>
    <xf numFmtId="0" fontId="18" fillId="32" borderId="108" xfId="0" applyFont="1" applyFill="1" applyBorder="1" applyAlignment="1">
      <alignment horizontal="distributed" vertical="distributed" wrapText="1"/>
    </xf>
    <xf numFmtId="0" fontId="14" fillId="32" borderId="108" xfId="0" applyFont="1" applyFill="1" applyBorder="1" applyAlignment="1">
      <alignment horizontal="center" vertical="distributed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/>
    </xf>
    <xf numFmtId="0" fontId="18" fillId="32" borderId="63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8" fillId="32" borderId="64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distributed" wrapText="1"/>
    </xf>
    <xf numFmtId="0" fontId="18" fillId="32" borderId="62" xfId="0" applyFont="1" applyFill="1" applyBorder="1" applyAlignment="1">
      <alignment horizontal="center" vertical="distributed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 wrapText="1"/>
    </xf>
    <xf numFmtId="0" fontId="18" fillId="32" borderId="62" xfId="0" applyFont="1" applyFill="1" applyBorder="1" applyAlignment="1">
      <alignment horizontal="center" vertical="center" wrapText="1"/>
    </xf>
    <xf numFmtId="0" fontId="18" fillId="32" borderId="64" xfId="0" applyFont="1" applyFill="1" applyBorder="1" applyAlignment="1">
      <alignment horizontal="center" vertical="center" wrapText="1"/>
    </xf>
    <xf numFmtId="0" fontId="3" fillId="32" borderId="216" xfId="0" applyFont="1" applyFill="1" applyBorder="1" applyAlignment="1">
      <alignment horizontal="center" vertical="center"/>
    </xf>
    <xf numFmtId="0" fontId="3" fillId="32" borderId="181" xfId="0" applyFont="1" applyFill="1" applyBorder="1" applyAlignment="1">
      <alignment horizontal="center" vertical="center"/>
    </xf>
    <xf numFmtId="0" fontId="3" fillId="32" borderId="217" xfId="0" applyFont="1" applyFill="1" applyBorder="1" applyAlignment="1">
      <alignment horizontal="center" vertical="center"/>
    </xf>
    <xf numFmtId="0" fontId="3" fillId="32" borderId="144" xfId="0" applyFont="1" applyFill="1" applyBorder="1" applyAlignment="1">
      <alignment horizontal="center" vertical="center"/>
    </xf>
    <xf numFmtId="0" fontId="18" fillId="32" borderId="36" xfId="0" applyFont="1" applyFill="1" applyBorder="1" applyAlignment="1">
      <alignment horizontal="distributed" vertical="distributed" wrapText="1"/>
    </xf>
    <xf numFmtId="0" fontId="18" fillId="32" borderId="218" xfId="0" applyFont="1" applyFill="1" applyBorder="1" applyAlignment="1">
      <alignment horizontal="distributed" vertical="center"/>
    </xf>
    <xf numFmtId="0" fontId="18" fillId="32" borderId="219" xfId="0" applyFont="1" applyFill="1" applyBorder="1" applyAlignment="1">
      <alignment horizontal="distributed" vertical="center"/>
    </xf>
    <xf numFmtId="0" fontId="18" fillId="32" borderId="220" xfId="0" applyFont="1" applyFill="1" applyBorder="1" applyAlignment="1">
      <alignment horizontal="distributed" vertic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distributed" wrapText="1"/>
    </xf>
    <xf numFmtId="0" fontId="18" fillId="32" borderId="37" xfId="0" applyFont="1" applyFill="1" applyBorder="1" applyAlignment="1">
      <alignment horizontal="center" vertical="center"/>
    </xf>
    <xf numFmtId="0" fontId="18" fillId="32" borderId="164" xfId="0" applyFont="1" applyFill="1" applyBorder="1" applyAlignment="1">
      <alignment horizontal="center" vertical="center"/>
    </xf>
    <xf numFmtId="0" fontId="18" fillId="32" borderId="221" xfId="0" applyFont="1" applyFill="1" applyBorder="1" applyAlignment="1">
      <alignment horizontal="center" vertical="center"/>
    </xf>
    <xf numFmtId="0" fontId="18" fillId="32" borderId="222" xfId="0" applyFont="1" applyFill="1" applyBorder="1" applyAlignment="1">
      <alignment horizontal="center" vertical="center"/>
    </xf>
    <xf numFmtId="0" fontId="18" fillId="32" borderId="216" xfId="0" applyFont="1" applyFill="1" applyBorder="1" applyAlignment="1">
      <alignment horizontal="center" vertical="center"/>
    </xf>
    <xf numFmtId="0" fontId="18" fillId="32" borderId="181" xfId="0" applyFont="1" applyFill="1" applyBorder="1" applyAlignment="1">
      <alignment horizontal="center" vertical="center"/>
    </xf>
    <xf numFmtId="0" fontId="18" fillId="32" borderId="217" xfId="0" applyFont="1" applyFill="1" applyBorder="1" applyAlignment="1">
      <alignment horizontal="center" vertical="center"/>
    </xf>
    <xf numFmtId="0" fontId="18" fillId="32" borderId="144" xfId="0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distributed" vertical="center"/>
    </xf>
    <xf numFmtId="0" fontId="18" fillId="32" borderId="39" xfId="0" applyFont="1" applyFill="1" applyBorder="1" applyAlignment="1">
      <alignment horizontal="distributed" vertical="center"/>
    </xf>
    <xf numFmtId="0" fontId="18" fillId="32" borderId="44" xfId="0" applyFont="1" applyFill="1" applyBorder="1" applyAlignment="1">
      <alignment horizontal="center" vertical="distributed" wrapText="1"/>
    </xf>
    <xf numFmtId="0" fontId="3" fillId="32" borderId="221" xfId="0" applyFont="1" applyFill="1" applyBorder="1" applyAlignment="1">
      <alignment horizontal="center" vertical="center"/>
    </xf>
    <xf numFmtId="0" fontId="3" fillId="32" borderId="222" xfId="0" applyFont="1" applyFill="1" applyBorder="1" applyAlignment="1">
      <alignment horizontal="center" vertical="center"/>
    </xf>
    <xf numFmtId="0" fontId="3" fillId="32" borderId="171" xfId="0" applyFont="1" applyFill="1" applyBorder="1" applyAlignment="1">
      <alignment horizontal="center" vertical="center"/>
    </xf>
    <xf numFmtId="0" fontId="3" fillId="32" borderId="112" xfId="0" applyFont="1" applyFill="1" applyBorder="1" applyAlignment="1">
      <alignment horizontal="center" vertical="center"/>
    </xf>
    <xf numFmtId="0" fontId="3" fillId="32" borderId="223" xfId="0" applyFont="1" applyFill="1" applyBorder="1" applyAlignment="1">
      <alignment horizontal="center" vertical="center"/>
    </xf>
    <xf numFmtId="0" fontId="3" fillId="32" borderId="180" xfId="0" applyFont="1" applyFill="1" applyBorder="1" applyAlignment="1">
      <alignment horizontal="center" vertical="center"/>
    </xf>
    <xf numFmtId="0" fontId="18" fillId="32" borderId="224" xfId="0" applyFont="1" applyFill="1" applyBorder="1" applyAlignment="1">
      <alignment horizontal="center" vertical="center"/>
    </xf>
    <xf numFmtId="0" fontId="18" fillId="32" borderId="225" xfId="0" applyFont="1" applyFill="1" applyBorder="1" applyAlignment="1">
      <alignment horizontal="center" vertical="center"/>
    </xf>
    <xf numFmtId="0" fontId="18" fillId="32" borderId="171" xfId="0" applyFont="1" applyFill="1" applyBorder="1" applyAlignment="1">
      <alignment horizontal="center" vertical="center"/>
    </xf>
    <xf numFmtId="0" fontId="18" fillId="32" borderId="112" xfId="0" applyFont="1" applyFill="1" applyBorder="1" applyAlignment="1">
      <alignment horizontal="center" vertical="center"/>
    </xf>
    <xf numFmtId="0" fontId="18" fillId="32" borderId="204" xfId="0" applyFont="1" applyFill="1" applyBorder="1" applyAlignment="1">
      <alignment horizontal="center" vertical="center"/>
    </xf>
    <xf numFmtId="0" fontId="18" fillId="32" borderId="182" xfId="0" applyFont="1" applyFill="1" applyBorder="1" applyAlignment="1">
      <alignment horizontal="center" vertical="center"/>
    </xf>
    <xf numFmtId="0" fontId="3" fillId="32" borderId="224" xfId="0" applyFont="1" applyFill="1" applyBorder="1" applyAlignment="1">
      <alignment horizontal="center" vertical="center"/>
    </xf>
    <xf numFmtId="0" fontId="3" fillId="32" borderId="225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0" fontId="18" fillId="32" borderId="145" xfId="0" applyFont="1" applyFill="1" applyBorder="1" applyAlignment="1">
      <alignment horizontal="center" vertical="center"/>
    </xf>
    <xf numFmtId="0" fontId="18" fillId="32" borderId="223" xfId="0" applyFont="1" applyFill="1" applyBorder="1" applyAlignment="1">
      <alignment horizontal="center" vertical="center"/>
    </xf>
    <xf numFmtId="0" fontId="18" fillId="32" borderId="18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56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distributed" vertical="center" shrinkToFit="1"/>
    </xf>
    <xf numFmtId="0" fontId="14" fillId="0" borderId="52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99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41" fontId="17" fillId="6" borderId="86" xfId="0" applyNumberFormat="1" applyFont="1" applyFill="1" applyBorder="1" applyAlignment="1">
      <alignment horizontal="right" shrinkToFit="1"/>
    </xf>
    <xf numFmtId="41" fontId="17" fillId="6" borderId="55" xfId="0" applyNumberFormat="1" applyFont="1" applyFill="1" applyBorder="1" applyAlignment="1">
      <alignment horizontal="right" shrinkToFit="1"/>
    </xf>
    <xf numFmtId="41" fontId="17" fillId="6" borderId="66" xfId="0" applyNumberFormat="1" applyFont="1" applyFill="1" applyBorder="1" applyAlignment="1">
      <alignment horizontal="right" shrinkToFit="1"/>
    </xf>
    <xf numFmtId="41" fontId="17" fillId="6" borderId="25" xfId="0" applyNumberFormat="1" applyFont="1" applyFill="1" applyBorder="1" applyAlignment="1">
      <alignment horizontal="right" shrinkToFit="1"/>
    </xf>
    <xf numFmtId="41" fontId="17" fillId="6" borderId="213" xfId="0" applyNumberFormat="1" applyFont="1" applyFill="1" applyBorder="1" applyAlignment="1">
      <alignment horizontal="right" shrinkToFit="1"/>
    </xf>
    <xf numFmtId="41" fontId="17" fillId="6" borderId="25" xfId="49" applyNumberFormat="1" applyFont="1" applyFill="1" applyBorder="1" applyAlignment="1">
      <alignment horizontal="right" shrinkToFit="1"/>
    </xf>
    <xf numFmtId="41" fontId="17" fillId="27" borderId="85" xfId="0" applyNumberFormat="1" applyFont="1" applyFill="1" applyBorder="1" applyAlignment="1">
      <alignment horizontal="right" shrinkToFit="1"/>
    </xf>
    <xf numFmtId="41" fontId="17" fillId="27" borderId="21" xfId="0" applyNumberFormat="1" applyFont="1" applyFill="1" applyBorder="1" applyAlignment="1">
      <alignment horizontal="right" shrinkToFit="1"/>
    </xf>
    <xf numFmtId="41" fontId="17" fillId="27" borderId="12" xfId="0" applyNumberFormat="1" applyFont="1" applyFill="1" applyBorder="1" applyAlignment="1">
      <alignment horizontal="right" shrinkToFit="1"/>
    </xf>
    <xf numFmtId="41" fontId="17" fillId="27" borderId="212" xfId="0" applyNumberFormat="1" applyFont="1" applyFill="1" applyBorder="1" applyAlignment="1">
      <alignment horizontal="right" shrinkToFit="1"/>
    </xf>
    <xf numFmtId="41" fontId="17" fillId="27" borderId="26" xfId="0" applyNumberFormat="1" applyFont="1" applyFill="1" applyBorder="1" applyAlignment="1">
      <alignment horizontal="right" shrinkToFit="1"/>
    </xf>
    <xf numFmtId="41" fontId="17" fillId="27" borderId="12" xfId="49" applyNumberFormat="1" applyFont="1" applyFill="1" applyBorder="1" applyAlignment="1">
      <alignment horizontal="right" shrinkToFit="1"/>
    </xf>
    <xf numFmtId="41" fontId="17" fillId="27" borderId="208" xfId="0" applyNumberFormat="1" applyFont="1" applyFill="1" applyBorder="1" applyAlignment="1">
      <alignment horizontal="right" shrinkToFit="1"/>
    </xf>
    <xf numFmtId="41" fontId="17" fillId="27" borderId="11" xfId="0" applyNumberFormat="1" applyFont="1" applyFill="1" applyBorder="1" applyAlignment="1">
      <alignment horizontal="right" shrinkToFit="1"/>
    </xf>
    <xf numFmtId="41" fontId="17" fillId="27" borderId="23" xfId="0" applyNumberFormat="1" applyFont="1" applyFill="1" applyBorder="1" applyAlignment="1">
      <alignment horizontal="right" shrinkToFit="1"/>
    </xf>
    <xf numFmtId="41" fontId="17" fillId="27" borderId="210" xfId="0" applyNumberFormat="1" applyFont="1" applyFill="1" applyBorder="1" applyAlignment="1">
      <alignment horizontal="right" shrinkToFit="1"/>
    </xf>
    <xf numFmtId="41" fontId="17" fillId="27" borderId="53" xfId="0" applyNumberFormat="1" applyFont="1" applyFill="1" applyBorder="1" applyAlignment="1">
      <alignment horizontal="right" shrinkToFit="1"/>
    </xf>
    <xf numFmtId="0" fontId="17" fillId="6" borderId="26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27" borderId="26" xfId="0" applyFont="1" applyFill="1" applyBorder="1" applyAlignment="1">
      <alignment/>
    </xf>
    <xf numFmtId="0" fontId="17" fillId="27" borderId="0" xfId="0" applyFont="1" applyFill="1" applyBorder="1" applyAlignment="1">
      <alignment/>
    </xf>
    <xf numFmtId="0" fontId="17" fillId="27" borderId="52" xfId="0" applyFont="1" applyFill="1" applyBorder="1" applyAlignment="1">
      <alignment/>
    </xf>
    <xf numFmtId="0" fontId="17" fillId="27" borderId="14" xfId="0" applyFont="1" applyFill="1" applyBorder="1" applyAlignment="1">
      <alignment/>
    </xf>
    <xf numFmtId="0" fontId="17" fillId="27" borderId="143" xfId="0" applyFont="1" applyFill="1" applyBorder="1" applyAlignment="1">
      <alignment/>
    </xf>
    <xf numFmtId="41" fontId="17" fillId="27" borderId="16" xfId="0" applyNumberFormat="1" applyFont="1" applyFill="1" applyBorder="1" applyAlignment="1">
      <alignment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2</xdr:col>
      <xdr:colOff>276225</xdr:colOff>
      <xdr:row>5</xdr:row>
      <xdr:rowOff>0</xdr:rowOff>
    </xdr:to>
    <xdr:sp>
      <xdr:nvSpPr>
        <xdr:cNvPr id="1" name="Line 694"/>
        <xdr:cNvSpPr>
          <a:spLocks/>
        </xdr:cNvSpPr>
      </xdr:nvSpPr>
      <xdr:spPr>
        <a:xfrm flipH="1" flipV="1">
          <a:off x="0" y="495300"/>
          <a:ext cx="10287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1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2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3</xdr:col>
      <xdr:colOff>0</xdr:colOff>
      <xdr:row>3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533400"/>
          <a:ext cx="1362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3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53340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1</xdr:col>
      <xdr:colOff>0</xdr:colOff>
      <xdr:row>3</xdr:row>
      <xdr:rowOff>257175</xdr:rowOff>
    </xdr:to>
    <xdr:sp>
      <xdr:nvSpPr>
        <xdr:cNvPr id="5" name="Line 3"/>
        <xdr:cNvSpPr>
          <a:spLocks/>
        </xdr:cNvSpPr>
      </xdr:nvSpPr>
      <xdr:spPr>
        <a:xfrm flipH="1" flipV="1">
          <a:off x="0" y="523875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209550</xdr:rowOff>
    </xdr:from>
    <xdr:to>
      <xdr:col>3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6200" y="419100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200025</xdr:rowOff>
    </xdr:from>
    <xdr:to>
      <xdr:col>2</xdr:col>
      <xdr:colOff>419100</xdr:colOff>
      <xdr:row>4</xdr:row>
      <xdr:rowOff>371475</xdr:rowOff>
    </xdr:to>
    <xdr:sp>
      <xdr:nvSpPr>
        <xdr:cNvPr id="2" name="Line 2"/>
        <xdr:cNvSpPr>
          <a:spLocks/>
        </xdr:cNvSpPr>
      </xdr:nvSpPr>
      <xdr:spPr>
        <a:xfrm flipH="1" flipV="1">
          <a:off x="28575" y="409575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0</xdr:col>
      <xdr:colOff>381000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 flipH="1" flipV="1">
          <a:off x="38100" y="247650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190500</xdr:rowOff>
    </xdr:from>
    <xdr:to>
      <xdr:col>1</xdr:col>
      <xdr:colOff>9525</xdr:colOff>
      <xdr:row>3</xdr:row>
      <xdr:rowOff>371475</xdr:rowOff>
    </xdr:to>
    <xdr:sp>
      <xdr:nvSpPr>
        <xdr:cNvPr id="4" name="Line 3"/>
        <xdr:cNvSpPr>
          <a:spLocks/>
        </xdr:cNvSpPr>
      </xdr:nvSpPr>
      <xdr:spPr>
        <a:xfrm flipH="1" flipV="1">
          <a:off x="9525" y="400050"/>
          <a:ext cx="752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70</xdr:row>
      <xdr:rowOff>28575</xdr:rowOff>
    </xdr:from>
    <xdr:to>
      <xdr:col>3</xdr:col>
      <xdr:colOff>200025</xdr:colOff>
      <xdr:row>70</xdr:row>
      <xdr:rowOff>171450</xdr:rowOff>
    </xdr:to>
    <xdr:sp>
      <xdr:nvSpPr>
        <xdr:cNvPr id="2" name="Rectangle 4"/>
        <xdr:cNvSpPr>
          <a:spLocks/>
        </xdr:cNvSpPr>
      </xdr:nvSpPr>
      <xdr:spPr>
        <a:xfrm flipH="1">
          <a:off x="1028700" y="166497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5" name="Rectangle 2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6" name="Line 6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7" name="Line 9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9" name="Line 19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10" name="Line 22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13" name="Rectangle 2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15" name="Rectangle 2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8" name="Rectangle 15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19" name="Rectangle 2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20" name="Rectangle 15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21" name="Rectangle 2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22" name="Rectangle 15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23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64</xdr:row>
      <xdr:rowOff>9525</xdr:rowOff>
    </xdr:from>
    <xdr:to>
      <xdr:col>23</xdr:col>
      <xdr:colOff>200025</xdr:colOff>
      <xdr:row>66</xdr:row>
      <xdr:rowOff>0</xdr:rowOff>
    </xdr:to>
    <xdr:sp>
      <xdr:nvSpPr>
        <xdr:cNvPr id="24" name="Line 1213"/>
        <xdr:cNvSpPr>
          <a:spLocks/>
        </xdr:cNvSpPr>
      </xdr:nvSpPr>
      <xdr:spPr>
        <a:xfrm flipV="1">
          <a:off x="16011525" y="151447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25" name="Rectangle 2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70</xdr:row>
      <xdr:rowOff>28575</xdr:rowOff>
    </xdr:from>
    <xdr:to>
      <xdr:col>3</xdr:col>
      <xdr:colOff>200025</xdr:colOff>
      <xdr:row>70</xdr:row>
      <xdr:rowOff>171450</xdr:rowOff>
    </xdr:to>
    <xdr:sp>
      <xdr:nvSpPr>
        <xdr:cNvPr id="26" name="Rectangle 4"/>
        <xdr:cNvSpPr>
          <a:spLocks/>
        </xdr:cNvSpPr>
      </xdr:nvSpPr>
      <xdr:spPr>
        <a:xfrm flipH="1">
          <a:off x="1028700" y="166497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27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28" name="Rectangle 15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30" name="Line 6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31" name="Line 9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32" name="Rectangle 15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33" name="Line 19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34" name="Line 22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6" name="Rectangle 15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37" name="Rectangle 2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38" name="Rectangle 15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39" name="Rectangle 2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40" name="Rectangle 15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42" name="Rectangle 15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3" name="Rectangle 2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4" name="Rectangle 15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5" name="Rectangle 2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6" name="Rectangle 15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47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64</xdr:row>
      <xdr:rowOff>9525</xdr:rowOff>
    </xdr:from>
    <xdr:to>
      <xdr:col>23</xdr:col>
      <xdr:colOff>200025</xdr:colOff>
      <xdr:row>66</xdr:row>
      <xdr:rowOff>0</xdr:rowOff>
    </xdr:to>
    <xdr:sp>
      <xdr:nvSpPr>
        <xdr:cNvPr id="48" name="Line 1213"/>
        <xdr:cNvSpPr>
          <a:spLocks/>
        </xdr:cNvSpPr>
      </xdr:nvSpPr>
      <xdr:spPr>
        <a:xfrm flipV="1">
          <a:off x="16011525" y="151447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75390625" style="39" customWidth="1"/>
    <col min="2" max="2" width="5.125" style="39" customWidth="1"/>
    <col min="3" max="3" width="3.875" style="39" customWidth="1"/>
    <col min="4" max="4" width="8.75390625" style="39" customWidth="1"/>
    <col min="5" max="11" width="9.75390625" style="39" customWidth="1"/>
    <col min="12" max="18" width="6.625" style="39" customWidth="1"/>
    <col min="19" max="22" width="10.625" style="39" customWidth="1"/>
    <col min="23" max="26" width="9.125" style="39" bestFit="1" customWidth="1"/>
    <col min="27" max="27" width="9.25390625" style="39" bestFit="1" customWidth="1"/>
    <col min="28" max="16384" width="9.00390625" style="39" customWidth="1"/>
  </cols>
  <sheetData>
    <row r="1" s="37" customFormat="1" ht="20.25" customHeight="1">
      <c r="A1" s="37" t="s">
        <v>228</v>
      </c>
    </row>
    <row r="2" spans="1:27" ht="20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831"/>
      <c r="U2" s="831"/>
      <c r="V2" s="831"/>
      <c r="Y2" s="817" t="s">
        <v>565</v>
      </c>
      <c r="Z2" s="817"/>
      <c r="AA2" s="817"/>
    </row>
    <row r="3" spans="1:27" s="40" customFormat="1" ht="28.5" customHeight="1">
      <c r="A3" s="853" t="s">
        <v>488</v>
      </c>
      <c r="B3" s="853"/>
      <c r="C3" s="854"/>
      <c r="D3" s="865" t="s">
        <v>117</v>
      </c>
      <c r="E3" s="870" t="s">
        <v>229</v>
      </c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36" t="s">
        <v>230</v>
      </c>
      <c r="T3" s="837"/>
      <c r="U3" s="836" t="s">
        <v>182</v>
      </c>
      <c r="V3" s="837"/>
      <c r="W3" s="836" t="s">
        <v>231</v>
      </c>
      <c r="X3" s="859"/>
      <c r="Y3" s="859"/>
      <c r="Z3" s="859"/>
      <c r="AA3" s="859"/>
    </row>
    <row r="4" spans="1:27" s="40" customFormat="1" ht="35.25" customHeight="1">
      <c r="A4" s="855"/>
      <c r="B4" s="855"/>
      <c r="C4" s="856"/>
      <c r="D4" s="866"/>
      <c r="E4" s="821" t="s">
        <v>302</v>
      </c>
      <c r="F4" s="821" t="s">
        <v>1</v>
      </c>
      <c r="G4" s="821" t="s">
        <v>303</v>
      </c>
      <c r="H4" s="821" t="s">
        <v>304</v>
      </c>
      <c r="I4" s="821" t="s">
        <v>297</v>
      </c>
      <c r="J4" s="857" t="s">
        <v>298</v>
      </c>
      <c r="K4" s="821" t="s">
        <v>268</v>
      </c>
      <c r="L4" s="823" t="s">
        <v>513</v>
      </c>
      <c r="M4" s="824"/>
      <c r="N4" s="824"/>
      <c r="O4" s="824"/>
      <c r="P4" s="824"/>
      <c r="Q4" s="824"/>
      <c r="R4" s="825"/>
      <c r="S4" s="832" t="s">
        <v>305</v>
      </c>
      <c r="T4" s="834" t="s">
        <v>1</v>
      </c>
      <c r="U4" s="832" t="s">
        <v>306</v>
      </c>
      <c r="V4" s="834" t="s">
        <v>1</v>
      </c>
      <c r="W4" s="832" t="s">
        <v>307</v>
      </c>
      <c r="X4" s="821" t="s">
        <v>1</v>
      </c>
      <c r="Y4" s="821" t="s">
        <v>233</v>
      </c>
      <c r="Z4" s="821" t="s">
        <v>308</v>
      </c>
      <c r="AA4" s="860" t="s">
        <v>269</v>
      </c>
    </row>
    <row r="5" spans="1:27" s="40" customFormat="1" ht="43.5" customHeight="1" thickBot="1">
      <c r="A5" s="868" t="s">
        <v>508</v>
      </c>
      <c r="B5" s="868"/>
      <c r="C5" s="869"/>
      <c r="D5" s="867"/>
      <c r="E5" s="822"/>
      <c r="F5" s="822"/>
      <c r="G5" s="822"/>
      <c r="H5" s="822"/>
      <c r="I5" s="851"/>
      <c r="J5" s="858"/>
      <c r="K5" s="822"/>
      <c r="L5" s="65" t="s">
        <v>515</v>
      </c>
      <c r="M5" s="65" t="s">
        <v>234</v>
      </c>
      <c r="N5" s="65" t="s">
        <v>235</v>
      </c>
      <c r="O5" s="65" t="s">
        <v>299</v>
      </c>
      <c r="P5" s="65" t="s">
        <v>236</v>
      </c>
      <c r="Q5" s="65" t="s">
        <v>0</v>
      </c>
      <c r="R5" s="65" t="s">
        <v>237</v>
      </c>
      <c r="S5" s="833"/>
      <c r="T5" s="835"/>
      <c r="U5" s="833"/>
      <c r="V5" s="835"/>
      <c r="W5" s="833"/>
      <c r="X5" s="822"/>
      <c r="Y5" s="822"/>
      <c r="Z5" s="822"/>
      <c r="AA5" s="861"/>
    </row>
    <row r="6" spans="1:27" s="38" customFormat="1" ht="34.5" customHeight="1">
      <c r="A6" s="862" t="s">
        <v>487</v>
      </c>
      <c r="B6" s="863"/>
      <c r="C6" s="864"/>
      <c r="D6" s="1212">
        <f>SUM(D7:D15)</f>
        <v>859</v>
      </c>
      <c r="E6" s="1213">
        <f aca="true" t="shared" si="0" ref="E6:M6">SUM(E7:E15)</f>
        <v>6</v>
      </c>
      <c r="F6" s="1213">
        <f t="shared" si="0"/>
        <v>47</v>
      </c>
      <c r="G6" s="1213">
        <f t="shared" si="0"/>
        <v>100</v>
      </c>
      <c r="H6" s="1213">
        <f t="shared" si="0"/>
        <v>244</v>
      </c>
      <c r="I6" s="578">
        <f t="shared" si="0"/>
        <v>24</v>
      </c>
      <c r="J6" s="1213">
        <f t="shared" si="0"/>
        <v>189</v>
      </c>
      <c r="K6" s="1213">
        <f t="shared" si="0"/>
        <v>82</v>
      </c>
      <c r="L6" s="1213">
        <f t="shared" si="0"/>
        <v>9</v>
      </c>
      <c r="M6" s="1213">
        <f t="shared" si="0"/>
        <v>0</v>
      </c>
      <c r="N6" s="1213">
        <f>SUM(N7:N15)</f>
        <v>55</v>
      </c>
      <c r="O6" s="1213">
        <f>SUM(O7:O15)</f>
        <v>28</v>
      </c>
      <c r="P6" s="1213">
        <f>SUM(P7:P15)</f>
        <v>9</v>
      </c>
      <c r="Q6" s="1213">
        <f>SUM(Q7:Q15)</f>
        <v>0</v>
      </c>
      <c r="R6" s="578">
        <f>SUM(L6:Q6)</f>
        <v>101</v>
      </c>
      <c r="S6" s="1214">
        <f aca="true" t="shared" si="1" ref="S6:AA6">SUM(S7:S15)</f>
        <v>1</v>
      </c>
      <c r="T6" s="1215">
        <f t="shared" si="1"/>
        <v>13</v>
      </c>
      <c r="U6" s="1212">
        <f t="shared" si="1"/>
        <v>7</v>
      </c>
      <c r="V6" s="1216">
        <f t="shared" si="1"/>
        <v>20</v>
      </c>
      <c r="W6" s="1213">
        <f t="shared" si="1"/>
        <v>12</v>
      </c>
      <c r="X6" s="578">
        <f t="shared" si="1"/>
        <v>47</v>
      </c>
      <c r="Y6" s="578">
        <f t="shared" si="1"/>
        <v>102</v>
      </c>
      <c r="Z6" s="578">
        <f t="shared" si="1"/>
        <v>720</v>
      </c>
      <c r="AA6" s="1217">
        <f t="shared" si="1"/>
        <v>3769</v>
      </c>
    </row>
    <row r="7" spans="1:27" s="38" customFormat="1" ht="34.5" customHeight="1">
      <c r="A7" s="840" t="s">
        <v>238</v>
      </c>
      <c r="B7" s="840"/>
      <c r="C7" s="843"/>
      <c r="D7" s="1218">
        <v>239</v>
      </c>
      <c r="E7" s="1219">
        <v>3</v>
      </c>
      <c r="F7" s="1219">
        <v>8</v>
      </c>
      <c r="G7" s="1219">
        <v>36</v>
      </c>
      <c r="H7" s="1219">
        <v>52</v>
      </c>
      <c r="I7" s="1219">
        <v>8</v>
      </c>
      <c r="J7" s="1219">
        <v>39</v>
      </c>
      <c r="K7" s="1219">
        <v>14</v>
      </c>
      <c r="L7" s="1219">
        <v>1</v>
      </c>
      <c r="M7" s="1219">
        <v>0</v>
      </c>
      <c r="N7" s="1219">
        <v>20</v>
      </c>
      <c r="O7" s="1219">
        <v>8</v>
      </c>
      <c r="P7" s="1219">
        <v>2</v>
      </c>
      <c r="Q7" s="1219">
        <v>0</v>
      </c>
      <c r="R7" s="579">
        <f>SUM(L7:Q7)</f>
        <v>31</v>
      </c>
      <c r="S7" s="1218">
        <v>0</v>
      </c>
      <c r="T7" s="1220">
        <v>1</v>
      </c>
      <c r="U7" s="1218">
        <v>0</v>
      </c>
      <c r="V7" s="1221">
        <v>2</v>
      </c>
      <c r="W7" s="1222">
        <v>3</v>
      </c>
      <c r="X7" s="1219">
        <v>6</v>
      </c>
      <c r="Y7" s="1219">
        <v>21</v>
      </c>
      <c r="Z7" s="1219">
        <v>220</v>
      </c>
      <c r="AA7" s="1223">
        <v>782</v>
      </c>
    </row>
    <row r="8" spans="1:27" s="38" customFormat="1" ht="34.5" customHeight="1">
      <c r="A8" s="820" t="s">
        <v>128</v>
      </c>
      <c r="B8" s="840"/>
      <c r="C8" s="841"/>
      <c r="D8" s="1218">
        <v>193</v>
      </c>
      <c r="E8" s="1219">
        <v>1</v>
      </c>
      <c r="F8" s="1219">
        <v>10</v>
      </c>
      <c r="G8" s="1219">
        <v>13</v>
      </c>
      <c r="H8" s="1219">
        <v>24</v>
      </c>
      <c r="I8" s="1219">
        <v>1</v>
      </c>
      <c r="J8" s="1219">
        <v>82</v>
      </c>
      <c r="K8" s="1219">
        <v>24</v>
      </c>
      <c r="L8" s="1219">
        <v>0</v>
      </c>
      <c r="M8" s="1219">
        <v>0</v>
      </c>
      <c r="N8" s="1219">
        <v>5</v>
      </c>
      <c r="O8" s="1219">
        <v>0</v>
      </c>
      <c r="P8" s="1219">
        <v>0</v>
      </c>
      <c r="Q8" s="1219">
        <v>0</v>
      </c>
      <c r="R8" s="579">
        <f aca="true" t="shared" si="2" ref="R8:R14">SUM(L8:Q8)</f>
        <v>5</v>
      </c>
      <c r="S8" s="1218">
        <v>0</v>
      </c>
      <c r="T8" s="1220">
        <v>2</v>
      </c>
      <c r="U8" s="1218">
        <v>3</v>
      </c>
      <c r="V8" s="1221">
        <v>5</v>
      </c>
      <c r="W8" s="1222">
        <v>5</v>
      </c>
      <c r="X8" s="1219">
        <v>17</v>
      </c>
      <c r="Y8" s="1219">
        <v>52</v>
      </c>
      <c r="Z8" s="1219">
        <v>269</v>
      </c>
      <c r="AA8" s="1223">
        <v>1287</v>
      </c>
    </row>
    <row r="9" spans="1:27" s="38" customFormat="1" ht="34.5" customHeight="1">
      <c r="A9" s="820" t="s">
        <v>129</v>
      </c>
      <c r="B9" s="842"/>
      <c r="C9" s="841"/>
      <c r="D9" s="1218">
        <v>45</v>
      </c>
      <c r="E9" s="1219">
        <v>0</v>
      </c>
      <c r="F9" s="1219">
        <v>5</v>
      </c>
      <c r="G9" s="1219">
        <v>3</v>
      </c>
      <c r="H9" s="1219">
        <v>16</v>
      </c>
      <c r="I9" s="1219">
        <v>1</v>
      </c>
      <c r="J9" s="1219">
        <v>6</v>
      </c>
      <c r="K9" s="1219">
        <v>8</v>
      </c>
      <c r="L9" s="1219">
        <v>3</v>
      </c>
      <c r="M9" s="1219">
        <v>0</v>
      </c>
      <c r="N9" s="1219">
        <v>8</v>
      </c>
      <c r="O9" s="1219">
        <v>0</v>
      </c>
      <c r="P9" s="1219">
        <v>0</v>
      </c>
      <c r="Q9" s="1219">
        <v>0</v>
      </c>
      <c r="R9" s="579">
        <f t="shared" si="2"/>
        <v>11</v>
      </c>
      <c r="S9" s="1218">
        <v>0</v>
      </c>
      <c r="T9" s="1220">
        <v>5</v>
      </c>
      <c r="U9" s="1218">
        <v>0</v>
      </c>
      <c r="V9" s="1221">
        <v>5</v>
      </c>
      <c r="W9" s="1222">
        <v>2</v>
      </c>
      <c r="X9" s="1219">
        <v>6</v>
      </c>
      <c r="Y9" s="1219">
        <v>1</v>
      </c>
      <c r="Z9" s="1219">
        <v>35</v>
      </c>
      <c r="AA9" s="1220">
        <v>280</v>
      </c>
    </row>
    <row r="10" spans="1:27" s="38" customFormat="1" ht="34.5" customHeight="1">
      <c r="A10" s="840" t="s">
        <v>130</v>
      </c>
      <c r="B10" s="840"/>
      <c r="C10" s="843"/>
      <c r="D10" s="1218">
        <v>113</v>
      </c>
      <c r="E10" s="1219">
        <v>1</v>
      </c>
      <c r="F10" s="1219">
        <v>3</v>
      </c>
      <c r="G10" s="1219">
        <v>12</v>
      </c>
      <c r="H10" s="1219">
        <v>35</v>
      </c>
      <c r="I10" s="1219">
        <v>2</v>
      </c>
      <c r="J10" s="1219">
        <v>19</v>
      </c>
      <c r="K10" s="1219">
        <v>11</v>
      </c>
      <c r="L10" s="1219">
        <v>0</v>
      </c>
      <c r="M10" s="1219">
        <v>0</v>
      </c>
      <c r="N10" s="1219">
        <v>10</v>
      </c>
      <c r="O10" s="1219">
        <v>3</v>
      </c>
      <c r="P10" s="1219">
        <v>2</v>
      </c>
      <c r="Q10" s="1219">
        <v>0</v>
      </c>
      <c r="R10" s="579">
        <f t="shared" si="2"/>
        <v>15</v>
      </c>
      <c r="S10" s="1218">
        <v>0</v>
      </c>
      <c r="T10" s="1220">
        <v>0</v>
      </c>
      <c r="U10" s="1218">
        <v>1</v>
      </c>
      <c r="V10" s="1221">
        <v>1</v>
      </c>
      <c r="W10" s="1222">
        <v>0</v>
      </c>
      <c r="X10" s="1219">
        <v>6</v>
      </c>
      <c r="Y10" s="1219">
        <v>12</v>
      </c>
      <c r="Z10" s="1219">
        <v>86</v>
      </c>
      <c r="AA10" s="1223">
        <v>421</v>
      </c>
    </row>
    <row r="11" spans="1:27" s="38" customFormat="1" ht="34.5" customHeight="1">
      <c r="A11" s="820" t="s">
        <v>131</v>
      </c>
      <c r="B11" s="842"/>
      <c r="C11" s="841"/>
      <c r="D11" s="1218">
        <v>9</v>
      </c>
      <c r="E11" s="1219">
        <v>0</v>
      </c>
      <c r="F11" s="1219">
        <v>0</v>
      </c>
      <c r="G11" s="1219">
        <v>1</v>
      </c>
      <c r="H11" s="1219">
        <v>2</v>
      </c>
      <c r="I11" s="1219">
        <v>0</v>
      </c>
      <c r="J11" s="1219">
        <v>0</v>
      </c>
      <c r="K11" s="1219">
        <v>1</v>
      </c>
      <c r="L11" s="1219">
        <v>1</v>
      </c>
      <c r="M11" s="1219">
        <v>0</v>
      </c>
      <c r="N11" s="1219">
        <v>4</v>
      </c>
      <c r="O11" s="1219">
        <v>1</v>
      </c>
      <c r="P11" s="1219">
        <v>0</v>
      </c>
      <c r="Q11" s="1219">
        <v>0</v>
      </c>
      <c r="R11" s="579">
        <f t="shared" si="2"/>
        <v>6</v>
      </c>
      <c r="S11" s="1218">
        <v>0</v>
      </c>
      <c r="T11" s="1220">
        <v>0</v>
      </c>
      <c r="U11" s="1218">
        <v>0</v>
      </c>
      <c r="V11" s="1221">
        <v>0</v>
      </c>
      <c r="W11" s="1222">
        <v>0</v>
      </c>
      <c r="X11" s="1219">
        <v>1</v>
      </c>
      <c r="Y11" s="1219">
        <v>0</v>
      </c>
      <c r="Z11" s="1219">
        <v>5</v>
      </c>
      <c r="AA11" s="1220">
        <v>47</v>
      </c>
    </row>
    <row r="12" spans="1:27" s="38" customFormat="1" ht="34.5" customHeight="1">
      <c r="A12" s="840" t="s">
        <v>239</v>
      </c>
      <c r="B12" s="840"/>
      <c r="C12" s="843"/>
      <c r="D12" s="1218">
        <v>68</v>
      </c>
      <c r="E12" s="1219">
        <v>1</v>
      </c>
      <c r="F12" s="1219">
        <v>9</v>
      </c>
      <c r="G12" s="1219">
        <v>3</v>
      </c>
      <c r="H12" s="1219">
        <v>27</v>
      </c>
      <c r="I12" s="1219">
        <v>4</v>
      </c>
      <c r="J12" s="1219">
        <v>10</v>
      </c>
      <c r="K12" s="1219">
        <v>8</v>
      </c>
      <c r="L12" s="1219">
        <v>1</v>
      </c>
      <c r="M12" s="1219">
        <v>0</v>
      </c>
      <c r="N12" s="1219">
        <v>4</v>
      </c>
      <c r="O12" s="1219">
        <v>3</v>
      </c>
      <c r="P12" s="1219">
        <v>0</v>
      </c>
      <c r="Q12" s="1219">
        <v>0</v>
      </c>
      <c r="R12" s="579">
        <f t="shared" si="2"/>
        <v>8</v>
      </c>
      <c r="S12" s="1218">
        <v>0</v>
      </c>
      <c r="T12" s="1220">
        <v>3</v>
      </c>
      <c r="U12" s="1218">
        <v>0</v>
      </c>
      <c r="V12" s="1221">
        <v>1</v>
      </c>
      <c r="W12" s="1222">
        <v>0</v>
      </c>
      <c r="X12" s="1219">
        <v>5</v>
      </c>
      <c r="Y12" s="1219">
        <v>2</v>
      </c>
      <c r="Z12" s="1219">
        <v>52</v>
      </c>
      <c r="AA12" s="1220">
        <v>496</v>
      </c>
    </row>
    <row r="13" spans="1:27" s="38" customFormat="1" ht="34.5" customHeight="1">
      <c r="A13" s="840" t="s">
        <v>240</v>
      </c>
      <c r="B13" s="840"/>
      <c r="C13" s="843"/>
      <c r="D13" s="1218" t="s">
        <v>333</v>
      </c>
      <c r="E13" s="1219">
        <v>0</v>
      </c>
      <c r="F13" s="1219" t="s">
        <v>585</v>
      </c>
      <c r="G13" s="1222" t="s">
        <v>333</v>
      </c>
      <c r="H13" s="1222">
        <v>48</v>
      </c>
      <c r="I13" s="1222">
        <v>7</v>
      </c>
      <c r="J13" s="1219" t="s">
        <v>333</v>
      </c>
      <c r="K13" s="1219" t="s">
        <v>333</v>
      </c>
      <c r="L13" s="1219">
        <v>2</v>
      </c>
      <c r="M13" s="1219">
        <v>0</v>
      </c>
      <c r="N13" s="1219">
        <v>3</v>
      </c>
      <c r="O13" s="1219">
        <v>10</v>
      </c>
      <c r="P13" s="1219">
        <v>3</v>
      </c>
      <c r="Q13" s="1219">
        <v>0</v>
      </c>
      <c r="R13" s="580">
        <f t="shared" si="2"/>
        <v>18</v>
      </c>
      <c r="S13" s="1218">
        <v>0</v>
      </c>
      <c r="T13" s="1221">
        <v>0</v>
      </c>
      <c r="U13" s="1222">
        <v>0</v>
      </c>
      <c r="V13" s="1220">
        <v>0</v>
      </c>
      <c r="W13" s="1218">
        <v>0</v>
      </c>
      <c r="X13" s="1219">
        <v>0</v>
      </c>
      <c r="Y13" s="1219">
        <v>0</v>
      </c>
      <c r="Z13" s="1219" t="s">
        <v>333</v>
      </c>
      <c r="AA13" s="1220">
        <v>0</v>
      </c>
    </row>
    <row r="14" spans="1:27" s="38" customFormat="1" ht="34.5" customHeight="1">
      <c r="A14" s="820" t="s">
        <v>133</v>
      </c>
      <c r="B14" s="840"/>
      <c r="C14" s="841"/>
      <c r="D14" s="1218">
        <v>192</v>
      </c>
      <c r="E14" s="1219">
        <v>0</v>
      </c>
      <c r="F14" s="1219" t="s">
        <v>586</v>
      </c>
      <c r="G14" s="1219" t="s">
        <v>333</v>
      </c>
      <c r="H14" s="1219">
        <v>40</v>
      </c>
      <c r="I14" s="1219">
        <v>1</v>
      </c>
      <c r="J14" s="1219">
        <v>33</v>
      </c>
      <c r="K14" s="1219">
        <v>16</v>
      </c>
      <c r="L14" s="1219">
        <v>1</v>
      </c>
      <c r="M14" s="1219">
        <v>0</v>
      </c>
      <c r="N14" s="1219">
        <v>1</v>
      </c>
      <c r="O14" s="1219">
        <v>3</v>
      </c>
      <c r="P14" s="1219">
        <v>2</v>
      </c>
      <c r="Q14" s="1219">
        <v>0</v>
      </c>
      <c r="R14" s="580">
        <f t="shared" si="2"/>
        <v>7</v>
      </c>
      <c r="S14" s="1218">
        <v>0</v>
      </c>
      <c r="T14" s="1220">
        <v>0</v>
      </c>
      <c r="U14" s="1218">
        <v>0</v>
      </c>
      <c r="V14" s="1221">
        <v>0</v>
      </c>
      <c r="W14" s="1222">
        <v>0</v>
      </c>
      <c r="X14" s="1219">
        <v>0</v>
      </c>
      <c r="Y14" s="1219">
        <v>0</v>
      </c>
      <c r="Z14" s="1219">
        <v>53</v>
      </c>
      <c r="AA14" s="1223">
        <v>456</v>
      </c>
    </row>
    <row r="15" spans="1:27" s="38" customFormat="1" ht="34.5" customHeight="1" thickBot="1">
      <c r="A15" s="846" t="s">
        <v>241</v>
      </c>
      <c r="B15" s="846"/>
      <c r="C15" s="847"/>
      <c r="D15" s="1224" t="s">
        <v>333</v>
      </c>
      <c r="E15" s="1225">
        <v>0</v>
      </c>
      <c r="F15" s="1225">
        <v>12</v>
      </c>
      <c r="G15" s="1225">
        <v>32</v>
      </c>
      <c r="H15" s="1225" t="s">
        <v>333</v>
      </c>
      <c r="I15" s="1225" t="s">
        <v>333</v>
      </c>
      <c r="J15" s="1225">
        <v>0</v>
      </c>
      <c r="K15" s="1225">
        <v>0</v>
      </c>
      <c r="L15" s="1225">
        <v>0</v>
      </c>
      <c r="M15" s="1225">
        <v>0</v>
      </c>
      <c r="N15" s="1225">
        <v>0</v>
      </c>
      <c r="O15" s="1225">
        <v>0</v>
      </c>
      <c r="P15" s="1225">
        <v>0</v>
      </c>
      <c r="Q15" s="1225">
        <v>0</v>
      </c>
      <c r="R15" s="581">
        <f>SUM(L15:Q15)</f>
        <v>0</v>
      </c>
      <c r="S15" s="1224">
        <v>1</v>
      </c>
      <c r="T15" s="1226">
        <v>2</v>
      </c>
      <c r="U15" s="1224">
        <v>3</v>
      </c>
      <c r="V15" s="1227">
        <v>6</v>
      </c>
      <c r="W15" s="1228">
        <v>2</v>
      </c>
      <c r="X15" s="1225">
        <v>6</v>
      </c>
      <c r="Y15" s="1225">
        <v>14</v>
      </c>
      <c r="Z15" s="1225" t="s">
        <v>333</v>
      </c>
      <c r="AA15" s="1226" t="s">
        <v>333</v>
      </c>
    </row>
    <row r="16" spans="1:27" s="38" customFormat="1" ht="21.75" customHeight="1">
      <c r="A16" s="41"/>
      <c r="V16" s="42"/>
      <c r="AA16" s="449"/>
    </row>
    <row r="17" spans="1:22" s="37" customFormat="1" ht="29.25" customHeight="1">
      <c r="A17" s="37" t="s">
        <v>3</v>
      </c>
      <c r="Q17" s="43"/>
      <c r="R17" s="43"/>
      <c r="S17" s="43"/>
      <c r="T17" s="43"/>
      <c r="U17" s="43"/>
      <c r="V17" s="43"/>
    </row>
    <row r="18" spans="1:21" ht="21.75" customHeight="1" thickBot="1">
      <c r="A18" s="44"/>
      <c r="B18" s="45"/>
      <c r="C18" s="45"/>
      <c r="D18" s="45"/>
      <c r="E18" s="45"/>
      <c r="F18" s="45"/>
      <c r="G18" s="45"/>
      <c r="H18" s="45"/>
      <c r="I18" s="46" t="s">
        <v>566</v>
      </c>
      <c r="J18" s="47"/>
      <c r="K18" s="47"/>
      <c r="L18" s="47"/>
      <c r="M18" s="47"/>
      <c r="P18" s="38"/>
      <c r="Q18" s="38"/>
      <c r="R18" s="38"/>
      <c r="S18" s="38"/>
      <c r="T18" s="38"/>
      <c r="U18" s="47"/>
    </row>
    <row r="19" spans="1:21" ht="27.75" customHeight="1">
      <c r="A19" s="844" t="s">
        <v>301</v>
      </c>
      <c r="B19" s="844"/>
      <c r="C19" s="845"/>
      <c r="D19" s="828" t="s">
        <v>4</v>
      </c>
      <c r="E19" s="829"/>
      <c r="F19" s="830"/>
      <c r="G19" s="828" t="s">
        <v>5</v>
      </c>
      <c r="H19" s="829"/>
      <c r="I19" s="829"/>
      <c r="J19" s="48"/>
      <c r="K19" s="48"/>
      <c r="L19" s="48"/>
      <c r="M19" s="396"/>
      <c r="P19" s="852"/>
      <c r="Q19" s="852"/>
      <c r="R19" s="852"/>
      <c r="S19" s="852"/>
      <c r="T19" s="852"/>
      <c r="U19" s="852"/>
    </row>
    <row r="20" spans="1:21" ht="27.75" customHeight="1">
      <c r="A20" s="838" t="s">
        <v>183</v>
      </c>
      <c r="B20" s="838"/>
      <c r="C20" s="839"/>
      <c r="D20" s="67"/>
      <c r="E20" s="68"/>
      <c r="F20" s="1229">
        <f>SUM(F22:F29)</f>
        <v>238</v>
      </c>
      <c r="G20" s="68"/>
      <c r="H20" s="68"/>
      <c r="I20" s="1230">
        <f>SUM(I22:I29)</f>
        <v>343</v>
      </c>
      <c r="J20" s="38"/>
      <c r="K20" s="38"/>
      <c r="L20" s="38"/>
      <c r="M20" s="397"/>
      <c r="P20" s="826"/>
      <c r="Q20" s="826"/>
      <c r="R20" s="826"/>
      <c r="S20" s="38"/>
      <c r="T20" s="38"/>
      <c r="U20" s="38"/>
    </row>
    <row r="21" spans="1:21" ht="27.75" customHeight="1">
      <c r="A21" s="66"/>
      <c r="B21" s="66"/>
      <c r="C21" s="66"/>
      <c r="D21" s="67"/>
      <c r="E21" s="68"/>
      <c r="F21" s="1231"/>
      <c r="G21" s="68"/>
      <c r="H21" s="68"/>
      <c r="I21" s="68"/>
      <c r="J21" s="38"/>
      <c r="K21" s="38"/>
      <c r="L21" s="38"/>
      <c r="M21" s="396"/>
      <c r="P21" s="49"/>
      <c r="Q21" s="38"/>
      <c r="R21" s="38"/>
      <c r="S21" s="38"/>
      <c r="T21" s="38"/>
      <c r="U21" s="38"/>
    </row>
    <row r="22" spans="1:21" ht="27.75" customHeight="1">
      <c r="A22" s="818" t="s">
        <v>300</v>
      </c>
      <c r="B22" s="818"/>
      <c r="C22" s="818"/>
      <c r="D22" s="67"/>
      <c r="E22" s="68"/>
      <c r="F22" s="1232">
        <v>15</v>
      </c>
      <c r="G22" s="68"/>
      <c r="H22" s="68"/>
      <c r="I22" s="1233">
        <v>83</v>
      </c>
      <c r="J22" s="38"/>
      <c r="K22" s="38"/>
      <c r="L22" s="38"/>
      <c r="M22" s="38"/>
      <c r="P22" s="826"/>
      <c r="Q22" s="827"/>
      <c r="R22" s="827"/>
      <c r="S22" s="38"/>
      <c r="T22" s="38"/>
      <c r="U22" s="38"/>
    </row>
    <row r="23" spans="1:21" ht="27.75" customHeight="1">
      <c r="A23" s="818" t="s">
        <v>184</v>
      </c>
      <c r="B23" s="818"/>
      <c r="C23" s="818"/>
      <c r="D23" s="67"/>
      <c r="E23" s="68"/>
      <c r="F23" s="1232">
        <v>33</v>
      </c>
      <c r="G23" s="68"/>
      <c r="H23" s="68"/>
      <c r="I23" s="1233">
        <v>117</v>
      </c>
      <c r="J23" s="38"/>
      <c r="K23" s="38"/>
      <c r="L23" s="38"/>
      <c r="M23" s="38"/>
      <c r="P23" s="826"/>
      <c r="Q23" s="827"/>
      <c r="R23" s="827"/>
      <c r="S23" s="38"/>
      <c r="T23" s="38"/>
      <c r="U23" s="38"/>
    </row>
    <row r="24" spans="1:21" ht="27.75" customHeight="1">
      <c r="A24" s="818" t="s">
        <v>185</v>
      </c>
      <c r="B24" s="818"/>
      <c r="C24" s="818"/>
      <c r="D24" s="67"/>
      <c r="E24" s="68"/>
      <c r="F24" s="1232">
        <v>2</v>
      </c>
      <c r="G24" s="68"/>
      <c r="H24" s="68"/>
      <c r="I24" s="1233">
        <v>13</v>
      </c>
      <c r="J24" s="38"/>
      <c r="K24" s="38"/>
      <c r="L24" s="38"/>
      <c r="M24" s="38"/>
      <c r="P24" s="826"/>
      <c r="Q24" s="827"/>
      <c r="R24" s="827"/>
      <c r="S24" s="38"/>
      <c r="T24" s="38"/>
      <c r="U24" s="38"/>
    </row>
    <row r="25" spans="1:21" ht="27.75" customHeight="1">
      <c r="A25" s="818" t="s">
        <v>186</v>
      </c>
      <c r="B25" s="818"/>
      <c r="C25" s="818"/>
      <c r="D25" s="67"/>
      <c r="E25" s="68"/>
      <c r="F25" s="1232">
        <v>24</v>
      </c>
      <c r="G25" s="68"/>
      <c r="H25" s="68"/>
      <c r="I25" s="1233">
        <v>69</v>
      </c>
      <c r="J25" s="38"/>
      <c r="K25" s="38"/>
      <c r="L25" s="38"/>
      <c r="M25" s="38"/>
      <c r="P25" s="826"/>
      <c r="Q25" s="827"/>
      <c r="R25" s="827"/>
      <c r="S25" s="38"/>
      <c r="T25" s="38"/>
      <c r="U25" s="38"/>
    </row>
    <row r="26" spans="1:21" ht="27.75" customHeight="1">
      <c r="A26" s="819" t="s">
        <v>188</v>
      </c>
      <c r="B26" s="819"/>
      <c r="C26" s="820"/>
      <c r="D26" s="67"/>
      <c r="E26" s="68"/>
      <c r="F26" s="1232">
        <v>3</v>
      </c>
      <c r="G26" s="68"/>
      <c r="H26" s="68"/>
      <c r="I26" s="1233">
        <v>5</v>
      </c>
      <c r="J26" s="38"/>
      <c r="K26" s="38"/>
      <c r="L26" s="38"/>
      <c r="M26" s="38"/>
      <c r="P26" s="826"/>
      <c r="Q26" s="827"/>
      <c r="R26" s="827"/>
      <c r="S26" s="38"/>
      <c r="T26" s="38"/>
      <c r="U26" s="38"/>
    </row>
    <row r="27" spans="1:21" ht="27.75" customHeight="1">
      <c r="A27" s="818" t="s">
        <v>187</v>
      </c>
      <c r="B27" s="818"/>
      <c r="C27" s="818"/>
      <c r="D27" s="67"/>
      <c r="E27" s="68"/>
      <c r="F27" s="1232">
        <v>4</v>
      </c>
      <c r="G27" s="68"/>
      <c r="H27" s="68"/>
      <c r="I27" s="1233">
        <v>13</v>
      </c>
      <c r="J27" s="38"/>
      <c r="K27" s="38"/>
      <c r="L27" s="38"/>
      <c r="M27" s="38"/>
      <c r="P27" s="826"/>
      <c r="Q27" s="827"/>
      <c r="R27" s="827"/>
      <c r="S27" s="38"/>
      <c r="T27" s="38"/>
      <c r="U27" s="38"/>
    </row>
    <row r="28" spans="1:21" ht="27.75" customHeight="1">
      <c r="A28" s="849" t="s">
        <v>133</v>
      </c>
      <c r="B28" s="849"/>
      <c r="C28" s="850"/>
      <c r="D28" s="69"/>
      <c r="E28" s="70"/>
      <c r="F28" s="1234">
        <v>18</v>
      </c>
      <c r="G28" s="70"/>
      <c r="H28" s="70"/>
      <c r="I28" s="1235">
        <v>43</v>
      </c>
      <c r="J28" s="38"/>
      <c r="K28" s="38"/>
      <c r="L28" s="38"/>
      <c r="M28" s="38"/>
      <c r="P28" s="826"/>
      <c r="Q28" s="827"/>
      <c r="R28" s="827"/>
      <c r="S28" s="38"/>
      <c r="T28" s="38"/>
      <c r="U28" s="38"/>
    </row>
    <row r="29" spans="1:21" ht="27.75" customHeight="1" thickBot="1">
      <c r="A29" s="848" t="s">
        <v>189</v>
      </c>
      <c r="B29" s="848"/>
      <c r="C29" s="848"/>
      <c r="D29" s="71"/>
      <c r="E29" s="72"/>
      <c r="F29" s="1236">
        <v>139</v>
      </c>
      <c r="G29" s="72"/>
      <c r="H29" s="72"/>
      <c r="I29" s="1237" t="s">
        <v>333</v>
      </c>
      <c r="J29" s="50"/>
      <c r="K29" s="50"/>
      <c r="L29" s="50"/>
      <c r="M29" s="50"/>
      <c r="P29" s="826"/>
      <c r="Q29" s="827"/>
      <c r="R29" s="827"/>
      <c r="S29" s="38"/>
      <c r="T29" s="38"/>
      <c r="U29" s="38"/>
    </row>
    <row r="30" spans="9:22" ht="19.5" customHeight="1">
      <c r="I30" s="449"/>
      <c r="J30" s="51"/>
      <c r="K30" s="51"/>
      <c r="L30" s="51"/>
      <c r="M30" s="51"/>
      <c r="N30" s="51"/>
      <c r="Q30" s="826"/>
      <c r="R30" s="827"/>
      <c r="S30" s="827"/>
      <c r="T30" s="38"/>
      <c r="U30" s="38"/>
      <c r="V30" s="38"/>
    </row>
    <row r="31" spans="17:22" ht="27.75" customHeight="1">
      <c r="Q31" s="826"/>
      <c r="R31" s="827"/>
      <c r="S31" s="827"/>
      <c r="T31" s="38"/>
      <c r="U31" s="38"/>
      <c r="V31" s="38"/>
    </row>
    <row r="32" spans="17:22" ht="27.75" customHeight="1">
      <c r="Q32" s="826"/>
      <c r="R32" s="827"/>
      <c r="S32" s="827"/>
      <c r="T32" s="38"/>
      <c r="U32" s="38"/>
      <c r="V32" s="38"/>
    </row>
    <row r="33" ht="24" customHeight="1">
      <c r="R33" s="51"/>
    </row>
  </sheetData>
  <sheetProtection/>
  <mergeCells count="63">
    <mergeCell ref="E4:E5"/>
    <mergeCell ref="A13:C13"/>
    <mergeCell ref="A6:C6"/>
    <mergeCell ref="A7:C7"/>
    <mergeCell ref="A8:C8"/>
    <mergeCell ref="D3:D5"/>
    <mergeCell ref="A5:C5"/>
    <mergeCell ref="E3:R3"/>
    <mergeCell ref="G4:G5"/>
    <mergeCell ref="H4:H5"/>
    <mergeCell ref="Z4:Z5"/>
    <mergeCell ref="A3:C3"/>
    <mergeCell ref="A4:C4"/>
    <mergeCell ref="J4:J5"/>
    <mergeCell ref="W3:AA3"/>
    <mergeCell ref="F4:F5"/>
    <mergeCell ref="W4:W5"/>
    <mergeCell ref="AA4:AA5"/>
    <mergeCell ref="X4:X5"/>
    <mergeCell ref="Y4:Y5"/>
    <mergeCell ref="I4:I5"/>
    <mergeCell ref="P25:R25"/>
    <mergeCell ref="S19:U19"/>
    <mergeCell ref="P19:R19"/>
    <mergeCell ref="P20:R20"/>
    <mergeCell ref="P22:R22"/>
    <mergeCell ref="P24:R24"/>
    <mergeCell ref="G19:I19"/>
    <mergeCell ref="P27:R27"/>
    <mergeCell ref="A29:C29"/>
    <mergeCell ref="Q31:S31"/>
    <mergeCell ref="A27:C27"/>
    <mergeCell ref="Q32:S32"/>
    <mergeCell ref="P28:R28"/>
    <mergeCell ref="A28:C28"/>
    <mergeCell ref="P29:R29"/>
    <mergeCell ref="Q30:S30"/>
    <mergeCell ref="A20:C20"/>
    <mergeCell ref="A22:C22"/>
    <mergeCell ref="A14:C14"/>
    <mergeCell ref="A9:C9"/>
    <mergeCell ref="A10:C10"/>
    <mergeCell ref="A11:C11"/>
    <mergeCell ref="A12:C12"/>
    <mergeCell ref="A19:C19"/>
    <mergeCell ref="A15:C15"/>
    <mergeCell ref="T2:V2"/>
    <mergeCell ref="S4:S5"/>
    <mergeCell ref="T4:T5"/>
    <mergeCell ref="U4:U5"/>
    <mergeCell ref="U3:V3"/>
    <mergeCell ref="V4:V5"/>
    <mergeCell ref="S3:T3"/>
    <mergeCell ref="Y2:AA2"/>
    <mergeCell ref="A25:C25"/>
    <mergeCell ref="A26:C26"/>
    <mergeCell ref="K4:K5"/>
    <mergeCell ref="L4:R4"/>
    <mergeCell ref="P26:R26"/>
    <mergeCell ref="D19:F19"/>
    <mergeCell ref="A23:C23"/>
    <mergeCell ref="A24:C24"/>
    <mergeCell ref="P23:R23"/>
  </mergeCells>
  <printOptions/>
  <pageMargins left="0.6" right="0.36" top="0.71" bottom="0.47" header="0.512" footer="0.28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3"/>
  <sheetViews>
    <sheetView view="pageBreakPreview" zoomScale="90" zoomScaleNormal="75" zoomScaleSheetLayoutView="90" zoomScalePageLayoutView="0" workbookViewId="0" topLeftCell="A1">
      <selection activeCell="AM5" sqref="AM5:AP24"/>
    </sheetView>
  </sheetViews>
  <sheetFormatPr defaultColWidth="9.00390625" defaultRowHeight="13.5"/>
  <cols>
    <col min="1" max="1" width="4.75390625" style="14" customWidth="1"/>
    <col min="2" max="2" width="8.50390625" style="14" customWidth="1"/>
    <col min="3" max="3" width="4.625" style="14" customWidth="1"/>
    <col min="4" max="4" width="6.75390625" style="14" customWidth="1"/>
    <col min="5" max="39" width="6.625" style="14" customWidth="1"/>
    <col min="40" max="42" width="7.125" style="14" customWidth="1"/>
    <col min="43" max="43" width="12.375" style="423" customWidth="1"/>
    <col min="44" max="16384" width="9.00390625" style="14" customWidth="1"/>
  </cols>
  <sheetData>
    <row r="1" spans="1:43" s="11" customFormat="1" ht="21" customHeight="1">
      <c r="A1" s="196" t="s">
        <v>511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396"/>
      <c r="R1" s="398"/>
      <c r="S1" s="396"/>
      <c r="T1" s="361"/>
      <c r="U1" s="197"/>
      <c r="V1" s="196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125"/>
      <c r="AP1" s="1125"/>
      <c r="AQ1" s="418"/>
    </row>
    <row r="2" spans="1:43" ht="21.75" customHeight="1" thickBot="1">
      <c r="A2" s="198" t="s">
        <v>224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86"/>
      <c r="T2" s="186"/>
      <c r="U2" s="186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5"/>
      <c r="AO2" s="118"/>
      <c r="AP2" s="119" t="s">
        <v>577</v>
      </c>
      <c r="AQ2" s="419"/>
    </row>
    <row r="3" spans="1:43" ht="39.75" customHeight="1">
      <c r="A3" s="199"/>
      <c r="B3" s="199"/>
      <c r="C3" s="200" t="s">
        <v>23</v>
      </c>
      <c r="D3" s="201" t="s">
        <v>528</v>
      </c>
      <c r="E3" s="202"/>
      <c r="F3" s="231" t="s">
        <v>24</v>
      </c>
      <c r="G3" s="201" t="s">
        <v>83</v>
      </c>
      <c r="H3" s="202"/>
      <c r="I3" s="203" t="s">
        <v>24</v>
      </c>
      <c r="J3" s="201" t="s">
        <v>84</v>
      </c>
      <c r="K3" s="202"/>
      <c r="L3" s="231" t="s">
        <v>24</v>
      </c>
      <c r="M3" s="201" t="s">
        <v>85</v>
      </c>
      <c r="N3" s="202"/>
      <c r="O3" s="231" t="s">
        <v>24</v>
      </c>
      <c r="P3" s="201" t="s">
        <v>86</v>
      </c>
      <c r="Q3" s="202"/>
      <c r="R3" s="231" t="s">
        <v>24</v>
      </c>
      <c r="S3" s="201" t="s">
        <v>87</v>
      </c>
      <c r="T3" s="202"/>
      <c r="U3" s="231" t="s">
        <v>286</v>
      </c>
      <c r="V3" s="221" t="s">
        <v>88</v>
      </c>
      <c r="W3" s="202"/>
      <c r="X3" s="232" t="s">
        <v>24</v>
      </c>
      <c r="Y3" s="201" t="s">
        <v>89</v>
      </c>
      <c r="Z3" s="203"/>
      <c r="AA3" s="231" t="s">
        <v>24</v>
      </c>
      <c r="AB3" s="201" t="s">
        <v>91</v>
      </c>
      <c r="AC3" s="202"/>
      <c r="AD3" s="231" t="s">
        <v>24</v>
      </c>
      <c r="AE3" s="201" t="s">
        <v>529</v>
      </c>
      <c r="AF3" s="202"/>
      <c r="AG3" s="231" t="s">
        <v>24</v>
      </c>
      <c r="AH3" s="201" t="s">
        <v>90</v>
      </c>
      <c r="AI3" s="202"/>
      <c r="AJ3" s="231" t="s">
        <v>24</v>
      </c>
      <c r="AK3" s="201" t="s">
        <v>81</v>
      </c>
      <c r="AL3" s="202"/>
      <c r="AM3" s="231" t="s">
        <v>24</v>
      </c>
      <c r="AN3" s="201" t="s">
        <v>146</v>
      </c>
      <c r="AO3" s="202"/>
      <c r="AP3" s="231" t="s">
        <v>106</v>
      </c>
      <c r="AQ3" s="419"/>
    </row>
    <row r="4" spans="1:43" s="29" customFormat="1" ht="39.75" customHeight="1">
      <c r="A4" s="204" t="s">
        <v>26</v>
      </c>
      <c r="B4" s="205" t="s">
        <v>31</v>
      </c>
      <c r="C4" s="239" t="s">
        <v>25</v>
      </c>
      <c r="D4" s="206" t="s">
        <v>28</v>
      </c>
      <c r="E4" s="229" t="s">
        <v>29</v>
      </c>
      <c r="F4" s="114" t="s">
        <v>106</v>
      </c>
      <c r="G4" s="206" t="s">
        <v>28</v>
      </c>
      <c r="H4" s="229" t="s">
        <v>29</v>
      </c>
      <c r="I4" s="229" t="s">
        <v>106</v>
      </c>
      <c r="J4" s="220" t="s">
        <v>28</v>
      </c>
      <c r="K4" s="207" t="s">
        <v>29</v>
      </c>
      <c r="L4" s="114" t="s">
        <v>106</v>
      </c>
      <c r="M4" s="206" t="s">
        <v>28</v>
      </c>
      <c r="N4" s="229" t="s">
        <v>29</v>
      </c>
      <c r="O4" s="114" t="s">
        <v>106</v>
      </c>
      <c r="P4" s="220" t="s">
        <v>28</v>
      </c>
      <c r="Q4" s="207" t="s">
        <v>29</v>
      </c>
      <c r="R4" s="114" t="s">
        <v>106</v>
      </c>
      <c r="S4" s="206" t="s">
        <v>28</v>
      </c>
      <c r="T4" s="230" t="s">
        <v>29</v>
      </c>
      <c r="U4" s="206" t="s">
        <v>106</v>
      </c>
      <c r="V4" s="230" t="s">
        <v>28</v>
      </c>
      <c r="W4" s="229" t="s">
        <v>29</v>
      </c>
      <c r="X4" s="114" t="s">
        <v>106</v>
      </c>
      <c r="Y4" s="206" t="s">
        <v>28</v>
      </c>
      <c r="Z4" s="229" t="s">
        <v>29</v>
      </c>
      <c r="AA4" s="114" t="s">
        <v>106</v>
      </c>
      <c r="AB4" s="220" t="s">
        <v>28</v>
      </c>
      <c r="AC4" s="207" t="s">
        <v>29</v>
      </c>
      <c r="AD4" s="114" t="s">
        <v>106</v>
      </c>
      <c r="AE4" s="206" t="s">
        <v>28</v>
      </c>
      <c r="AF4" s="229" t="s">
        <v>29</v>
      </c>
      <c r="AG4" s="114" t="s">
        <v>106</v>
      </c>
      <c r="AH4" s="220" t="s">
        <v>28</v>
      </c>
      <c r="AI4" s="207" t="s">
        <v>29</v>
      </c>
      <c r="AJ4" s="114" t="s">
        <v>106</v>
      </c>
      <c r="AK4" s="206" t="s">
        <v>28</v>
      </c>
      <c r="AL4" s="229" t="s">
        <v>29</v>
      </c>
      <c r="AM4" s="114" t="s">
        <v>106</v>
      </c>
      <c r="AN4" s="220" t="s">
        <v>28</v>
      </c>
      <c r="AO4" s="207" t="s">
        <v>29</v>
      </c>
      <c r="AP4" s="206" t="s">
        <v>106</v>
      </c>
      <c r="AQ4" s="420"/>
    </row>
    <row r="5" spans="1:45" ht="38.25" customHeight="1">
      <c r="A5" s="1121" t="s">
        <v>462</v>
      </c>
      <c r="B5" s="237" t="s">
        <v>246</v>
      </c>
      <c r="C5" s="139" t="s">
        <v>145</v>
      </c>
      <c r="D5" s="527">
        <v>68</v>
      </c>
      <c r="E5" s="528">
        <v>12</v>
      </c>
      <c r="F5" s="645">
        <f>SUM(D5:E5)</f>
        <v>80</v>
      </c>
      <c r="G5" s="527">
        <v>202</v>
      </c>
      <c r="H5" s="528">
        <v>47</v>
      </c>
      <c r="I5" s="645">
        <f>SUM(G5:H5)</f>
        <v>249</v>
      </c>
      <c r="J5" s="527">
        <v>250</v>
      </c>
      <c r="K5" s="528">
        <v>44</v>
      </c>
      <c r="L5" s="645">
        <f>SUM(J5:K5)</f>
        <v>294</v>
      </c>
      <c r="M5" s="527">
        <v>280</v>
      </c>
      <c r="N5" s="528">
        <v>59</v>
      </c>
      <c r="O5" s="645">
        <f>SUM(M5:N5)</f>
        <v>339</v>
      </c>
      <c r="P5" s="527">
        <v>250</v>
      </c>
      <c r="Q5" s="528">
        <v>48</v>
      </c>
      <c r="R5" s="645">
        <f>SUM(P5:Q5)</f>
        <v>298</v>
      </c>
      <c r="S5" s="527">
        <v>225</v>
      </c>
      <c r="T5" s="528">
        <v>44</v>
      </c>
      <c r="U5" s="646">
        <f>SUM(S5:T5)</f>
        <v>269</v>
      </c>
      <c r="V5" s="527">
        <v>242</v>
      </c>
      <c r="W5" s="528">
        <v>36</v>
      </c>
      <c r="X5" s="647">
        <f>SUM(V5:W5)</f>
        <v>278</v>
      </c>
      <c r="Y5" s="527">
        <v>257</v>
      </c>
      <c r="Z5" s="528">
        <v>45</v>
      </c>
      <c r="AA5" s="645">
        <f>SUM(Y5:Z5)</f>
        <v>302</v>
      </c>
      <c r="AB5" s="527">
        <v>279</v>
      </c>
      <c r="AC5" s="528">
        <v>45</v>
      </c>
      <c r="AD5" s="645">
        <f>SUM(AB5:AC5)</f>
        <v>324</v>
      </c>
      <c r="AE5" s="527">
        <v>239</v>
      </c>
      <c r="AF5" s="528">
        <v>49</v>
      </c>
      <c r="AG5" s="645">
        <f>SUM(AE5:AF5)</f>
        <v>288</v>
      </c>
      <c r="AH5" s="527">
        <v>225</v>
      </c>
      <c r="AI5" s="528">
        <v>40</v>
      </c>
      <c r="AJ5" s="645">
        <f>SUM(AH5:AI5)</f>
        <v>265</v>
      </c>
      <c r="AK5" s="527">
        <v>259</v>
      </c>
      <c r="AL5" s="528">
        <v>39</v>
      </c>
      <c r="AM5" s="645">
        <f>SUM(AK5:AL5)</f>
        <v>298</v>
      </c>
      <c r="AN5" s="648">
        <f>SUM(D5,G5,J5,M5,P5,S5,V5,Y5,AB5,AE5,AH5,AK5)</f>
        <v>2776</v>
      </c>
      <c r="AO5" s="647">
        <f>SUM(AL5,AI5,AF5,AC5,Z5,W5,T5,Q5,N5,K5,H5,E5)</f>
        <v>508</v>
      </c>
      <c r="AP5" s="646">
        <f>SUM(AN5:AO5)</f>
        <v>3284</v>
      </c>
      <c r="AQ5" s="419"/>
      <c r="AR5" s="17"/>
      <c r="AS5" s="17"/>
    </row>
    <row r="6" spans="1:45" ht="38.25" customHeight="1">
      <c r="A6" s="1122"/>
      <c r="B6" s="136" t="s">
        <v>530</v>
      </c>
      <c r="C6" s="135" t="s">
        <v>531</v>
      </c>
      <c r="D6" s="529">
        <v>23</v>
      </c>
      <c r="E6" s="530">
        <v>1</v>
      </c>
      <c r="F6" s="639">
        <f aca="true" t="shared" si="0" ref="F6:F28">SUM(D6:E6)</f>
        <v>24</v>
      </c>
      <c r="G6" s="529">
        <v>267</v>
      </c>
      <c r="H6" s="530">
        <v>36</v>
      </c>
      <c r="I6" s="639">
        <f aca="true" t="shared" si="1" ref="I6:I28">SUM(G6:H6)</f>
        <v>303</v>
      </c>
      <c r="J6" s="529">
        <v>277</v>
      </c>
      <c r="K6" s="530">
        <v>28</v>
      </c>
      <c r="L6" s="639">
        <f>SUM(J6:K6)</f>
        <v>305</v>
      </c>
      <c r="M6" s="529">
        <v>470</v>
      </c>
      <c r="N6" s="530">
        <v>79</v>
      </c>
      <c r="O6" s="639">
        <f aca="true" t="shared" si="2" ref="O6:O28">SUM(M6:N6)</f>
        <v>549</v>
      </c>
      <c r="P6" s="529">
        <v>649</v>
      </c>
      <c r="Q6" s="530">
        <v>82</v>
      </c>
      <c r="R6" s="639">
        <f aca="true" t="shared" si="3" ref="R6:R28">SUM(P6:Q6)</f>
        <v>731</v>
      </c>
      <c r="S6" s="529">
        <v>610</v>
      </c>
      <c r="T6" s="530">
        <v>62</v>
      </c>
      <c r="U6" s="637">
        <f aca="true" t="shared" si="4" ref="U6:U28">SUM(S6:T6)</f>
        <v>672</v>
      </c>
      <c r="V6" s="529">
        <v>351</v>
      </c>
      <c r="W6" s="530">
        <v>80</v>
      </c>
      <c r="X6" s="638">
        <f aca="true" t="shared" si="5" ref="X6:X28">SUM(V6:W6)</f>
        <v>431</v>
      </c>
      <c r="Y6" s="529">
        <v>390</v>
      </c>
      <c r="Z6" s="530">
        <v>60</v>
      </c>
      <c r="AA6" s="639">
        <f>SUM(Y6:Z6)</f>
        <v>450</v>
      </c>
      <c r="AB6" s="529">
        <v>622</v>
      </c>
      <c r="AC6" s="530">
        <v>119</v>
      </c>
      <c r="AD6" s="639">
        <f>SUM(AB6:AC6)</f>
        <v>741</v>
      </c>
      <c r="AE6" s="529">
        <v>565</v>
      </c>
      <c r="AF6" s="530">
        <v>68</v>
      </c>
      <c r="AG6" s="639">
        <f>SUM(AE6:AF6)</f>
        <v>633</v>
      </c>
      <c r="AH6" s="529">
        <v>394</v>
      </c>
      <c r="AI6" s="530">
        <v>56</v>
      </c>
      <c r="AJ6" s="639">
        <f>SUM(AH6:AI6)</f>
        <v>450</v>
      </c>
      <c r="AK6" s="529">
        <v>623</v>
      </c>
      <c r="AL6" s="530">
        <v>66</v>
      </c>
      <c r="AM6" s="639">
        <f>SUM(AK6:AL6)</f>
        <v>689</v>
      </c>
      <c r="AN6" s="649">
        <f>SUM(D6,G6,J6,M6,P6,S6,V6,Y6,AB6,AE6,AH6,AK6)</f>
        <v>5241</v>
      </c>
      <c r="AO6" s="638">
        <f>SUM(AL6,AI6,AF6,AC6,Z6,W6,T6,Q6,N6,K6,H6,E6)</f>
        <v>737</v>
      </c>
      <c r="AP6" s="637">
        <f>SUM(AN6:AO6)</f>
        <v>5978</v>
      </c>
      <c r="AQ6" s="419"/>
      <c r="AR6" s="17"/>
      <c r="AS6" s="17"/>
    </row>
    <row r="7" spans="1:45" ht="38.25" customHeight="1">
      <c r="A7" s="1122"/>
      <c r="B7" s="137" t="s">
        <v>532</v>
      </c>
      <c r="C7" s="240" t="s">
        <v>531</v>
      </c>
      <c r="D7" s="531">
        <v>1</v>
      </c>
      <c r="E7" s="532">
        <v>1</v>
      </c>
      <c r="F7" s="635">
        <f t="shared" si="0"/>
        <v>2</v>
      </c>
      <c r="G7" s="531">
        <v>16</v>
      </c>
      <c r="H7" s="532">
        <v>37</v>
      </c>
      <c r="I7" s="635">
        <f t="shared" si="1"/>
        <v>53</v>
      </c>
      <c r="J7" s="531">
        <v>14</v>
      </c>
      <c r="K7" s="532">
        <v>47</v>
      </c>
      <c r="L7" s="635">
        <f>SUM(J7:K7)</f>
        <v>61</v>
      </c>
      <c r="M7" s="531">
        <v>27</v>
      </c>
      <c r="N7" s="532">
        <v>80</v>
      </c>
      <c r="O7" s="635">
        <f t="shared" si="2"/>
        <v>107</v>
      </c>
      <c r="P7" s="531">
        <v>22</v>
      </c>
      <c r="Q7" s="532">
        <v>82</v>
      </c>
      <c r="R7" s="635">
        <f t="shared" si="3"/>
        <v>104</v>
      </c>
      <c r="S7" s="531">
        <v>31</v>
      </c>
      <c r="T7" s="532">
        <v>81</v>
      </c>
      <c r="U7" s="633">
        <f t="shared" si="4"/>
        <v>112</v>
      </c>
      <c r="V7" s="531">
        <v>23</v>
      </c>
      <c r="W7" s="532">
        <v>55</v>
      </c>
      <c r="X7" s="634">
        <f t="shared" si="5"/>
        <v>78</v>
      </c>
      <c r="Y7" s="531">
        <v>23</v>
      </c>
      <c r="Z7" s="532">
        <v>65</v>
      </c>
      <c r="AA7" s="635">
        <f>SUM(Y7:Z7)</f>
        <v>88</v>
      </c>
      <c r="AB7" s="531">
        <v>26</v>
      </c>
      <c r="AC7" s="532">
        <v>121</v>
      </c>
      <c r="AD7" s="635">
        <f>SUM(AB7:AC7)</f>
        <v>147</v>
      </c>
      <c r="AE7" s="531">
        <v>19</v>
      </c>
      <c r="AF7" s="532">
        <v>73</v>
      </c>
      <c r="AG7" s="635">
        <f>SUM(AE7:AF7)</f>
        <v>92</v>
      </c>
      <c r="AH7" s="531">
        <v>31</v>
      </c>
      <c r="AI7" s="532">
        <v>64</v>
      </c>
      <c r="AJ7" s="635">
        <f>SUM(AH7:AI7)</f>
        <v>95</v>
      </c>
      <c r="AK7" s="531">
        <v>29</v>
      </c>
      <c r="AL7" s="532">
        <v>77</v>
      </c>
      <c r="AM7" s="635">
        <f>SUM(AK7:AL7)</f>
        <v>106</v>
      </c>
      <c r="AN7" s="650">
        <f>SUM(D7,G7,J7,M7,P7,S7,V7,Y7,AB7,AE7,AH7,AK7)</f>
        <v>262</v>
      </c>
      <c r="AO7" s="634">
        <f>SUM(AL7,AI7,AF7,AC7,Z7,W7,T7,Q7,N7,K7,H7,E7)</f>
        <v>783</v>
      </c>
      <c r="AP7" s="633">
        <f>SUM(AN7:AO7)</f>
        <v>1045</v>
      </c>
      <c r="AQ7" s="419"/>
      <c r="AR7" s="17"/>
      <c r="AS7" s="17"/>
    </row>
    <row r="8" spans="1:45" ht="38.25" customHeight="1">
      <c r="A8" s="1123"/>
      <c r="B8" s="228"/>
      <c r="C8" s="208"/>
      <c r="D8" s="633">
        <f>SUM(D5:D7)</f>
        <v>92</v>
      </c>
      <c r="E8" s="634">
        <f>SUM(E5:E7)</f>
        <v>14</v>
      </c>
      <c r="F8" s="635">
        <f t="shared" si="0"/>
        <v>106</v>
      </c>
      <c r="G8" s="633">
        <f>SUM(G5:G7)</f>
        <v>485</v>
      </c>
      <c r="H8" s="634">
        <f>SUM(H5:H7)</f>
        <v>120</v>
      </c>
      <c r="I8" s="635">
        <f t="shared" si="1"/>
        <v>605</v>
      </c>
      <c r="J8" s="633">
        <f>SUM(J5:J7)</f>
        <v>541</v>
      </c>
      <c r="K8" s="634">
        <f>SUM(K5:K7)</f>
        <v>119</v>
      </c>
      <c r="L8" s="635">
        <f>SUM(L5:L7)</f>
        <v>660</v>
      </c>
      <c r="M8" s="633">
        <f>SUM(M5:M7)</f>
        <v>777</v>
      </c>
      <c r="N8" s="634">
        <f>SUM(N5:N7)</f>
        <v>218</v>
      </c>
      <c r="O8" s="635">
        <f t="shared" si="2"/>
        <v>995</v>
      </c>
      <c r="P8" s="633">
        <f>SUM(P5:P7)</f>
        <v>921</v>
      </c>
      <c r="Q8" s="634">
        <f>SUM(Q5:Q7)</f>
        <v>212</v>
      </c>
      <c r="R8" s="635">
        <f t="shared" si="3"/>
        <v>1133</v>
      </c>
      <c r="S8" s="633">
        <f>SUM(S5:S7)</f>
        <v>866</v>
      </c>
      <c r="T8" s="634">
        <f>SUM(T5:T7)</f>
        <v>187</v>
      </c>
      <c r="U8" s="633">
        <f t="shared" si="4"/>
        <v>1053</v>
      </c>
      <c r="V8" s="636">
        <f>SUM(V5:V7)</f>
        <v>616</v>
      </c>
      <c r="W8" s="634">
        <f>SUM(W5:W7)</f>
        <v>171</v>
      </c>
      <c r="X8" s="634">
        <f t="shared" si="5"/>
        <v>787</v>
      </c>
      <c r="Y8" s="633">
        <f aca="true" t="shared" si="6" ref="Y8:AP8">SUM(Y5:Y7)</f>
        <v>670</v>
      </c>
      <c r="Z8" s="634">
        <f t="shared" si="6"/>
        <v>170</v>
      </c>
      <c r="AA8" s="635">
        <f t="shared" si="6"/>
        <v>840</v>
      </c>
      <c r="AB8" s="633">
        <f t="shared" si="6"/>
        <v>927</v>
      </c>
      <c r="AC8" s="634">
        <f t="shared" si="6"/>
        <v>285</v>
      </c>
      <c r="AD8" s="635">
        <f t="shared" si="6"/>
        <v>1212</v>
      </c>
      <c r="AE8" s="633">
        <f t="shared" si="6"/>
        <v>823</v>
      </c>
      <c r="AF8" s="634">
        <f t="shared" si="6"/>
        <v>190</v>
      </c>
      <c r="AG8" s="635">
        <f t="shared" si="6"/>
        <v>1013</v>
      </c>
      <c r="AH8" s="633">
        <f t="shared" si="6"/>
        <v>650</v>
      </c>
      <c r="AI8" s="634">
        <f t="shared" si="6"/>
        <v>160</v>
      </c>
      <c r="AJ8" s="635">
        <f t="shared" si="6"/>
        <v>810</v>
      </c>
      <c r="AK8" s="633">
        <f t="shared" si="6"/>
        <v>911</v>
      </c>
      <c r="AL8" s="634">
        <f t="shared" si="6"/>
        <v>182</v>
      </c>
      <c r="AM8" s="635">
        <f t="shared" si="6"/>
        <v>1093</v>
      </c>
      <c r="AN8" s="633">
        <f t="shared" si="6"/>
        <v>8279</v>
      </c>
      <c r="AO8" s="634">
        <f t="shared" si="6"/>
        <v>2028</v>
      </c>
      <c r="AP8" s="633">
        <f t="shared" si="6"/>
        <v>10307</v>
      </c>
      <c r="AQ8" s="419">
        <f>AP8/AP28*100</f>
        <v>13.121912715791616</v>
      </c>
      <c r="AR8" s="17"/>
      <c r="AS8" s="17"/>
    </row>
    <row r="9" spans="1:45" ht="38.25" customHeight="1">
      <c r="A9" s="1121" t="s">
        <v>463</v>
      </c>
      <c r="B9" s="237" t="s">
        <v>246</v>
      </c>
      <c r="C9" s="139" t="s">
        <v>145</v>
      </c>
      <c r="D9" s="529">
        <v>248</v>
      </c>
      <c r="E9" s="530">
        <v>48</v>
      </c>
      <c r="F9" s="639">
        <f t="shared" si="0"/>
        <v>296</v>
      </c>
      <c r="G9" s="529">
        <v>873</v>
      </c>
      <c r="H9" s="530">
        <v>219</v>
      </c>
      <c r="I9" s="639">
        <f t="shared" si="1"/>
        <v>1092</v>
      </c>
      <c r="J9" s="529">
        <v>844</v>
      </c>
      <c r="K9" s="530">
        <v>205</v>
      </c>
      <c r="L9" s="639">
        <f>SUM(J9:K9)</f>
        <v>1049</v>
      </c>
      <c r="M9" s="529">
        <v>901</v>
      </c>
      <c r="N9" s="530">
        <v>200</v>
      </c>
      <c r="O9" s="639">
        <f t="shared" si="2"/>
        <v>1101</v>
      </c>
      <c r="P9" s="529">
        <v>858</v>
      </c>
      <c r="Q9" s="530">
        <v>181</v>
      </c>
      <c r="R9" s="639">
        <f t="shared" si="3"/>
        <v>1039</v>
      </c>
      <c r="S9" s="529">
        <v>765</v>
      </c>
      <c r="T9" s="530">
        <v>203</v>
      </c>
      <c r="U9" s="637">
        <f t="shared" si="4"/>
        <v>968</v>
      </c>
      <c r="V9" s="529">
        <v>859</v>
      </c>
      <c r="W9" s="530">
        <v>214</v>
      </c>
      <c r="X9" s="638">
        <f t="shared" si="5"/>
        <v>1073</v>
      </c>
      <c r="Y9" s="529">
        <v>799</v>
      </c>
      <c r="Z9" s="530">
        <v>199</v>
      </c>
      <c r="AA9" s="639">
        <f>SUM(Y9:Z9)</f>
        <v>998</v>
      </c>
      <c r="AB9" s="529">
        <v>825</v>
      </c>
      <c r="AC9" s="530">
        <v>187</v>
      </c>
      <c r="AD9" s="639">
        <f>SUM(AB9:AC9)</f>
        <v>1012</v>
      </c>
      <c r="AE9" s="529">
        <v>821</v>
      </c>
      <c r="AF9" s="530">
        <v>181</v>
      </c>
      <c r="AG9" s="639">
        <f>SUM(AE9:AF9)</f>
        <v>1002</v>
      </c>
      <c r="AH9" s="529">
        <v>761</v>
      </c>
      <c r="AI9" s="530">
        <v>183</v>
      </c>
      <c r="AJ9" s="639">
        <f>SUM(AH9:AI9)</f>
        <v>944</v>
      </c>
      <c r="AK9" s="529">
        <v>837</v>
      </c>
      <c r="AL9" s="530">
        <v>205</v>
      </c>
      <c r="AM9" s="639">
        <f>SUM(AK9:AL9)</f>
        <v>1042</v>
      </c>
      <c r="AN9" s="637">
        <f>SUM(D9,G9,J9,M9,P9,S9,V9,Y9,AB9,AE9,AH9,AK9)</f>
        <v>9391</v>
      </c>
      <c r="AO9" s="638">
        <f aca="true" t="shared" si="7" ref="AN9:AO11">SUM(E9,H9,K9,N9,Q9,T9,W9,Z9,AC9,AF9,AI9,AL9)</f>
        <v>2225</v>
      </c>
      <c r="AP9" s="637">
        <f aca="true" t="shared" si="8" ref="AP9:AP27">SUM(AN9:AO9)</f>
        <v>11616</v>
      </c>
      <c r="AQ9" s="419"/>
      <c r="AR9" s="17"/>
      <c r="AS9" s="17"/>
    </row>
    <row r="10" spans="1:45" ht="38.25" customHeight="1">
      <c r="A10" s="1122"/>
      <c r="B10" s="136" t="s">
        <v>530</v>
      </c>
      <c r="C10" s="135" t="s">
        <v>531</v>
      </c>
      <c r="D10" s="529">
        <v>94</v>
      </c>
      <c r="E10" s="530">
        <v>21</v>
      </c>
      <c r="F10" s="639">
        <f t="shared" si="0"/>
        <v>115</v>
      </c>
      <c r="G10" s="529">
        <v>1818</v>
      </c>
      <c r="H10" s="530">
        <v>319</v>
      </c>
      <c r="I10" s="639">
        <f t="shared" si="1"/>
        <v>2137</v>
      </c>
      <c r="J10" s="529">
        <v>1855</v>
      </c>
      <c r="K10" s="530">
        <v>368</v>
      </c>
      <c r="L10" s="639">
        <f>SUM(J10:K10)</f>
        <v>2223</v>
      </c>
      <c r="M10" s="529">
        <v>1959</v>
      </c>
      <c r="N10" s="530">
        <v>487</v>
      </c>
      <c r="O10" s="639">
        <f t="shared" si="2"/>
        <v>2446</v>
      </c>
      <c r="P10" s="529">
        <v>1930</v>
      </c>
      <c r="Q10" s="530">
        <v>432</v>
      </c>
      <c r="R10" s="639">
        <f t="shared" si="3"/>
        <v>2362</v>
      </c>
      <c r="S10" s="529">
        <v>2247</v>
      </c>
      <c r="T10" s="530">
        <v>465</v>
      </c>
      <c r="U10" s="637">
        <f t="shared" si="4"/>
        <v>2712</v>
      </c>
      <c r="V10" s="529">
        <v>2367</v>
      </c>
      <c r="W10" s="530">
        <v>473</v>
      </c>
      <c r="X10" s="638">
        <f t="shared" si="5"/>
        <v>2840</v>
      </c>
      <c r="Y10" s="529">
        <v>2245</v>
      </c>
      <c r="Z10" s="530">
        <v>450</v>
      </c>
      <c r="AA10" s="639">
        <f>SUM(Y10:Z10)</f>
        <v>2695</v>
      </c>
      <c r="AB10" s="529">
        <v>1666</v>
      </c>
      <c r="AC10" s="530">
        <v>411</v>
      </c>
      <c r="AD10" s="639">
        <f>SUM(AB10:AC10)</f>
        <v>2077</v>
      </c>
      <c r="AE10" s="529">
        <v>1649</v>
      </c>
      <c r="AF10" s="530">
        <v>385</v>
      </c>
      <c r="AG10" s="639">
        <f>SUM(AE10:AF10)</f>
        <v>2034</v>
      </c>
      <c r="AH10" s="529">
        <v>2599</v>
      </c>
      <c r="AI10" s="530">
        <v>485</v>
      </c>
      <c r="AJ10" s="639">
        <f>SUM(AH10:AI10)</f>
        <v>3084</v>
      </c>
      <c r="AK10" s="529">
        <v>2114</v>
      </c>
      <c r="AL10" s="530">
        <v>419</v>
      </c>
      <c r="AM10" s="639">
        <f>SUM(AK10:AL10)</f>
        <v>2533</v>
      </c>
      <c r="AN10" s="637">
        <f t="shared" si="7"/>
        <v>22543</v>
      </c>
      <c r="AO10" s="638">
        <f t="shared" si="7"/>
        <v>4715</v>
      </c>
      <c r="AP10" s="637">
        <f t="shared" si="8"/>
        <v>27258</v>
      </c>
      <c r="AQ10" s="419"/>
      <c r="AR10" s="17"/>
      <c r="AS10" s="17"/>
    </row>
    <row r="11" spans="1:45" ht="38.25" customHeight="1">
      <c r="A11" s="1122"/>
      <c r="B11" s="137" t="s">
        <v>532</v>
      </c>
      <c r="C11" s="240" t="s">
        <v>531</v>
      </c>
      <c r="D11" s="531">
        <v>3</v>
      </c>
      <c r="E11" s="532">
        <v>9</v>
      </c>
      <c r="F11" s="635">
        <f t="shared" si="0"/>
        <v>12</v>
      </c>
      <c r="G11" s="531">
        <v>98</v>
      </c>
      <c r="H11" s="532">
        <v>334</v>
      </c>
      <c r="I11" s="635">
        <f t="shared" si="1"/>
        <v>432</v>
      </c>
      <c r="J11" s="531">
        <v>103</v>
      </c>
      <c r="K11" s="532">
        <v>419</v>
      </c>
      <c r="L11" s="635">
        <f>SUM(J11:K11)</f>
        <v>522</v>
      </c>
      <c r="M11" s="531">
        <v>101</v>
      </c>
      <c r="N11" s="532">
        <v>557</v>
      </c>
      <c r="O11" s="635">
        <f t="shared" si="2"/>
        <v>658</v>
      </c>
      <c r="P11" s="531">
        <v>115</v>
      </c>
      <c r="Q11" s="532">
        <v>441</v>
      </c>
      <c r="R11" s="635">
        <f t="shared" si="3"/>
        <v>556</v>
      </c>
      <c r="S11" s="531">
        <v>114</v>
      </c>
      <c r="T11" s="532">
        <v>484</v>
      </c>
      <c r="U11" s="633">
        <f t="shared" si="4"/>
        <v>598</v>
      </c>
      <c r="V11" s="531">
        <v>145</v>
      </c>
      <c r="W11" s="532">
        <v>528</v>
      </c>
      <c r="X11" s="634">
        <f t="shared" si="5"/>
        <v>673</v>
      </c>
      <c r="Y11" s="531">
        <v>116</v>
      </c>
      <c r="Z11" s="532">
        <v>442</v>
      </c>
      <c r="AA11" s="635">
        <f>SUM(Y11:Z11)</f>
        <v>558</v>
      </c>
      <c r="AB11" s="531">
        <v>74</v>
      </c>
      <c r="AC11" s="532">
        <v>362</v>
      </c>
      <c r="AD11" s="635">
        <f>SUM(AB11:AC11)</f>
        <v>436</v>
      </c>
      <c r="AE11" s="531">
        <v>79</v>
      </c>
      <c r="AF11" s="532">
        <v>398</v>
      </c>
      <c r="AG11" s="635">
        <f>SUM(AE11:AF11)</f>
        <v>477</v>
      </c>
      <c r="AH11" s="531">
        <v>155</v>
      </c>
      <c r="AI11" s="532">
        <v>531</v>
      </c>
      <c r="AJ11" s="635">
        <f>SUM(AH11:AI11)</f>
        <v>686</v>
      </c>
      <c r="AK11" s="531">
        <v>121</v>
      </c>
      <c r="AL11" s="532">
        <v>451</v>
      </c>
      <c r="AM11" s="635">
        <f>SUM(AK11:AL11)</f>
        <v>572</v>
      </c>
      <c r="AN11" s="633">
        <f t="shared" si="7"/>
        <v>1224</v>
      </c>
      <c r="AO11" s="634">
        <f t="shared" si="7"/>
        <v>4956</v>
      </c>
      <c r="AP11" s="633">
        <f t="shared" si="8"/>
        <v>6180</v>
      </c>
      <c r="AQ11" s="419"/>
      <c r="AR11" s="17"/>
      <c r="AS11" s="17"/>
    </row>
    <row r="12" spans="1:45" ht="38.25" customHeight="1">
      <c r="A12" s="1123"/>
      <c r="B12" s="228"/>
      <c r="C12" s="208"/>
      <c r="D12" s="633">
        <f>SUM(D9:D11)</f>
        <v>345</v>
      </c>
      <c r="E12" s="634">
        <f>SUM(E9:E11)</f>
        <v>78</v>
      </c>
      <c r="F12" s="635">
        <f t="shared" si="0"/>
        <v>423</v>
      </c>
      <c r="G12" s="633">
        <f>SUM(G9:G11)</f>
        <v>2789</v>
      </c>
      <c r="H12" s="634">
        <f>SUM(H9:H11)</f>
        <v>872</v>
      </c>
      <c r="I12" s="635">
        <f t="shared" si="1"/>
        <v>3661</v>
      </c>
      <c r="J12" s="633">
        <f>SUM(J9:J11)</f>
        <v>2802</v>
      </c>
      <c r="K12" s="634">
        <f>SUM(K9:K11)</f>
        <v>992</v>
      </c>
      <c r="L12" s="635">
        <f>SUM(J12:K12)</f>
        <v>3794</v>
      </c>
      <c r="M12" s="633">
        <f>SUM(M9:M11)</f>
        <v>2961</v>
      </c>
      <c r="N12" s="634">
        <f>SUM(N9:N11)</f>
        <v>1244</v>
      </c>
      <c r="O12" s="635">
        <f t="shared" si="2"/>
        <v>4205</v>
      </c>
      <c r="P12" s="633">
        <f>SUM(P9:P11)</f>
        <v>2903</v>
      </c>
      <c r="Q12" s="634">
        <f>SUM(Q9:Q11)</f>
        <v>1054</v>
      </c>
      <c r="R12" s="635">
        <f t="shared" si="3"/>
        <v>3957</v>
      </c>
      <c r="S12" s="633">
        <f>SUM(S9:S11)</f>
        <v>3126</v>
      </c>
      <c r="T12" s="634">
        <f>SUM(T9:T11)</f>
        <v>1152</v>
      </c>
      <c r="U12" s="633">
        <f t="shared" si="4"/>
        <v>4278</v>
      </c>
      <c r="V12" s="636">
        <f>SUM(V9:V11)</f>
        <v>3371</v>
      </c>
      <c r="W12" s="634">
        <f>SUM(W9:W11)</f>
        <v>1215</v>
      </c>
      <c r="X12" s="634">
        <f t="shared" si="5"/>
        <v>4586</v>
      </c>
      <c r="Y12" s="633">
        <f>SUM(Y9:Y11)</f>
        <v>3160</v>
      </c>
      <c r="Z12" s="634">
        <f>SUM(Z9:Z11)</f>
        <v>1091</v>
      </c>
      <c r="AA12" s="635">
        <f>SUM(Y12:Z12)</f>
        <v>4251</v>
      </c>
      <c r="AB12" s="633">
        <f>SUM(AB9:AB11)</f>
        <v>2565</v>
      </c>
      <c r="AC12" s="634">
        <f>SUM(AC9:AC11)</f>
        <v>960</v>
      </c>
      <c r="AD12" s="635">
        <f>SUM(AB12:AC12)</f>
        <v>3525</v>
      </c>
      <c r="AE12" s="633">
        <f>SUM(AE9:AE11)</f>
        <v>2549</v>
      </c>
      <c r="AF12" s="634">
        <f>SUM(AF9:AF11)</f>
        <v>964</v>
      </c>
      <c r="AG12" s="635">
        <f>SUM(AE12:AF12)</f>
        <v>3513</v>
      </c>
      <c r="AH12" s="633">
        <f>SUM(AH9:AH11)</f>
        <v>3515</v>
      </c>
      <c r="AI12" s="634">
        <f>SUM(AI9:AI11)</f>
        <v>1199</v>
      </c>
      <c r="AJ12" s="635">
        <f>SUM(AH12:AI12)</f>
        <v>4714</v>
      </c>
      <c r="AK12" s="633">
        <f>SUM(AK9:AK11)</f>
        <v>3072</v>
      </c>
      <c r="AL12" s="634">
        <f>SUM(AL9:AL11)</f>
        <v>1075</v>
      </c>
      <c r="AM12" s="635">
        <f>SUM(AK12:AL12)</f>
        <v>4147</v>
      </c>
      <c r="AN12" s="633">
        <f>SUM(AN9:AN11)</f>
        <v>33158</v>
      </c>
      <c r="AO12" s="634">
        <f>SUM(AO9:AO11)</f>
        <v>11896</v>
      </c>
      <c r="AP12" s="633">
        <f t="shared" si="8"/>
        <v>45054</v>
      </c>
      <c r="AQ12" s="419">
        <f>AP12/AP28*100</f>
        <v>57.358557824514946</v>
      </c>
      <c r="AR12" s="17"/>
      <c r="AS12" s="17"/>
    </row>
    <row r="13" spans="1:45" ht="38.25" customHeight="1">
      <c r="A13" s="1121" t="s">
        <v>464</v>
      </c>
      <c r="B13" s="237" t="s">
        <v>246</v>
      </c>
      <c r="C13" s="139" t="s">
        <v>145</v>
      </c>
      <c r="D13" s="529">
        <v>0</v>
      </c>
      <c r="E13" s="530">
        <v>0</v>
      </c>
      <c r="F13" s="639">
        <f t="shared" si="0"/>
        <v>0</v>
      </c>
      <c r="G13" s="529">
        <v>0</v>
      </c>
      <c r="H13" s="530">
        <v>0</v>
      </c>
      <c r="I13" s="639">
        <f t="shared" si="1"/>
        <v>0</v>
      </c>
      <c r="J13" s="529">
        <v>0</v>
      </c>
      <c r="K13" s="530">
        <v>0</v>
      </c>
      <c r="L13" s="639">
        <f aca="true" t="shared" si="9" ref="L13:L28">SUM(J13:K13)</f>
        <v>0</v>
      </c>
      <c r="M13" s="529">
        <v>0</v>
      </c>
      <c r="N13" s="530">
        <v>0</v>
      </c>
      <c r="O13" s="639">
        <f t="shared" si="2"/>
        <v>0</v>
      </c>
      <c r="P13" s="529">
        <v>0</v>
      </c>
      <c r="Q13" s="530">
        <v>1</v>
      </c>
      <c r="R13" s="639">
        <f t="shared" si="3"/>
        <v>1</v>
      </c>
      <c r="S13" s="529">
        <v>0</v>
      </c>
      <c r="T13" s="530">
        <v>4</v>
      </c>
      <c r="U13" s="637">
        <f t="shared" si="4"/>
        <v>4</v>
      </c>
      <c r="V13" s="529">
        <v>1</v>
      </c>
      <c r="W13" s="530">
        <v>2</v>
      </c>
      <c r="X13" s="638">
        <f t="shared" si="5"/>
        <v>3</v>
      </c>
      <c r="Y13" s="529">
        <v>1</v>
      </c>
      <c r="Z13" s="530">
        <v>1</v>
      </c>
      <c r="AA13" s="639">
        <f aca="true" t="shared" si="10" ref="AA13:AA28">SUM(Y13:Z13)</f>
        <v>2</v>
      </c>
      <c r="AB13" s="529">
        <v>1</v>
      </c>
      <c r="AC13" s="530">
        <v>1</v>
      </c>
      <c r="AD13" s="639">
        <f aca="true" t="shared" si="11" ref="AD13:AD28">SUM(AB13:AC13)</f>
        <v>2</v>
      </c>
      <c r="AE13" s="529">
        <v>2</v>
      </c>
      <c r="AF13" s="530">
        <v>1</v>
      </c>
      <c r="AG13" s="639">
        <f aca="true" t="shared" si="12" ref="AG13:AG28">SUM(AE13:AF13)</f>
        <v>3</v>
      </c>
      <c r="AH13" s="529">
        <v>2</v>
      </c>
      <c r="AI13" s="530">
        <v>3</v>
      </c>
      <c r="AJ13" s="639">
        <f aca="true" t="shared" si="13" ref="AJ13:AJ28">SUM(AH13:AI13)</f>
        <v>5</v>
      </c>
      <c r="AK13" s="529">
        <v>2</v>
      </c>
      <c r="AL13" s="530">
        <v>0</v>
      </c>
      <c r="AM13" s="639">
        <f aca="true" t="shared" si="14" ref="AM13:AM28">SUM(AK13:AL13)</f>
        <v>2</v>
      </c>
      <c r="AN13" s="637">
        <f aca="true" t="shared" si="15" ref="AN13:AO15">SUM(AK13,AH13,AE13,AB13,Y13,V13,S13,P13,M13,J13,G13,D13)</f>
        <v>9</v>
      </c>
      <c r="AO13" s="638">
        <f t="shared" si="15"/>
        <v>13</v>
      </c>
      <c r="AP13" s="637">
        <f t="shared" si="8"/>
        <v>22</v>
      </c>
      <c r="AQ13" s="419"/>
      <c r="AR13" s="17"/>
      <c r="AS13" s="17"/>
    </row>
    <row r="14" spans="1:45" ht="38.25" customHeight="1">
      <c r="A14" s="1122"/>
      <c r="B14" s="136" t="s">
        <v>530</v>
      </c>
      <c r="C14" s="135" t="s">
        <v>531</v>
      </c>
      <c r="D14" s="529">
        <v>1</v>
      </c>
      <c r="E14" s="530">
        <v>0</v>
      </c>
      <c r="F14" s="639">
        <f t="shared" si="0"/>
        <v>1</v>
      </c>
      <c r="G14" s="529">
        <v>17</v>
      </c>
      <c r="H14" s="530">
        <v>1</v>
      </c>
      <c r="I14" s="639">
        <f t="shared" si="1"/>
        <v>18</v>
      </c>
      <c r="J14" s="529">
        <v>32</v>
      </c>
      <c r="K14" s="530">
        <v>3</v>
      </c>
      <c r="L14" s="639">
        <f t="shared" si="9"/>
        <v>35</v>
      </c>
      <c r="M14" s="529">
        <v>49</v>
      </c>
      <c r="N14" s="530">
        <v>6</v>
      </c>
      <c r="O14" s="639">
        <f t="shared" si="2"/>
        <v>55</v>
      </c>
      <c r="P14" s="529">
        <v>14</v>
      </c>
      <c r="Q14" s="530">
        <v>6</v>
      </c>
      <c r="R14" s="639">
        <f t="shared" si="3"/>
        <v>20</v>
      </c>
      <c r="S14" s="529">
        <v>11</v>
      </c>
      <c r="T14" s="530">
        <v>6</v>
      </c>
      <c r="U14" s="637">
        <f t="shared" si="4"/>
        <v>17</v>
      </c>
      <c r="V14" s="529">
        <v>54</v>
      </c>
      <c r="W14" s="530">
        <v>14</v>
      </c>
      <c r="X14" s="638">
        <f t="shared" si="5"/>
        <v>68</v>
      </c>
      <c r="Y14" s="529">
        <v>20</v>
      </c>
      <c r="Z14" s="530">
        <v>4</v>
      </c>
      <c r="AA14" s="639">
        <f t="shared" si="10"/>
        <v>24</v>
      </c>
      <c r="AB14" s="529">
        <v>89</v>
      </c>
      <c r="AC14" s="530">
        <v>13</v>
      </c>
      <c r="AD14" s="639">
        <f t="shared" si="11"/>
        <v>102</v>
      </c>
      <c r="AE14" s="529">
        <v>25</v>
      </c>
      <c r="AF14" s="530">
        <v>10</v>
      </c>
      <c r="AG14" s="639">
        <f t="shared" si="12"/>
        <v>35</v>
      </c>
      <c r="AH14" s="529">
        <v>21</v>
      </c>
      <c r="AI14" s="530">
        <v>13</v>
      </c>
      <c r="AJ14" s="639">
        <f t="shared" si="13"/>
        <v>34</v>
      </c>
      <c r="AK14" s="529">
        <v>9</v>
      </c>
      <c r="AL14" s="530">
        <v>7</v>
      </c>
      <c r="AM14" s="639">
        <f t="shared" si="14"/>
        <v>16</v>
      </c>
      <c r="AN14" s="637">
        <f t="shared" si="15"/>
        <v>342</v>
      </c>
      <c r="AO14" s="638">
        <f t="shared" si="15"/>
        <v>83</v>
      </c>
      <c r="AP14" s="637">
        <f t="shared" si="8"/>
        <v>425</v>
      </c>
      <c r="AQ14" s="419"/>
      <c r="AR14" s="17"/>
      <c r="AS14" s="17"/>
    </row>
    <row r="15" spans="1:45" ht="38.25" customHeight="1">
      <c r="A15" s="1122"/>
      <c r="B15" s="137" t="s">
        <v>532</v>
      </c>
      <c r="C15" s="240" t="s">
        <v>531</v>
      </c>
      <c r="D15" s="531">
        <v>2</v>
      </c>
      <c r="E15" s="532">
        <v>3</v>
      </c>
      <c r="F15" s="635">
        <f t="shared" si="0"/>
        <v>5</v>
      </c>
      <c r="G15" s="531">
        <v>22</v>
      </c>
      <c r="H15" s="532">
        <v>41</v>
      </c>
      <c r="I15" s="635">
        <f t="shared" si="1"/>
        <v>63</v>
      </c>
      <c r="J15" s="531">
        <v>61</v>
      </c>
      <c r="K15" s="532">
        <v>69</v>
      </c>
      <c r="L15" s="635">
        <f t="shared" si="9"/>
        <v>130</v>
      </c>
      <c r="M15" s="531">
        <v>139</v>
      </c>
      <c r="N15" s="532">
        <v>146</v>
      </c>
      <c r="O15" s="635">
        <f t="shared" si="2"/>
        <v>285</v>
      </c>
      <c r="P15" s="531">
        <v>27</v>
      </c>
      <c r="Q15" s="532">
        <v>52</v>
      </c>
      <c r="R15" s="635">
        <f t="shared" si="3"/>
        <v>79</v>
      </c>
      <c r="S15" s="531">
        <v>41</v>
      </c>
      <c r="T15" s="532">
        <v>63</v>
      </c>
      <c r="U15" s="633">
        <f t="shared" si="4"/>
        <v>104</v>
      </c>
      <c r="V15" s="531">
        <v>105</v>
      </c>
      <c r="W15" s="532">
        <v>155</v>
      </c>
      <c r="X15" s="634">
        <f t="shared" si="5"/>
        <v>260</v>
      </c>
      <c r="Y15" s="531">
        <v>71</v>
      </c>
      <c r="Z15" s="532">
        <v>102</v>
      </c>
      <c r="AA15" s="635">
        <f t="shared" si="10"/>
        <v>173</v>
      </c>
      <c r="AB15" s="531">
        <v>124</v>
      </c>
      <c r="AC15" s="532">
        <v>114</v>
      </c>
      <c r="AD15" s="635">
        <f t="shared" si="11"/>
        <v>238</v>
      </c>
      <c r="AE15" s="531">
        <v>86</v>
      </c>
      <c r="AF15" s="532">
        <v>88</v>
      </c>
      <c r="AG15" s="635">
        <f t="shared" si="12"/>
        <v>174</v>
      </c>
      <c r="AH15" s="531">
        <v>39</v>
      </c>
      <c r="AI15" s="532">
        <v>65</v>
      </c>
      <c r="AJ15" s="635">
        <f t="shared" si="13"/>
        <v>104</v>
      </c>
      <c r="AK15" s="531">
        <v>33</v>
      </c>
      <c r="AL15" s="532">
        <v>73</v>
      </c>
      <c r="AM15" s="635">
        <f t="shared" si="14"/>
        <v>106</v>
      </c>
      <c r="AN15" s="633">
        <f t="shared" si="15"/>
        <v>750</v>
      </c>
      <c r="AO15" s="634">
        <f t="shared" si="15"/>
        <v>971</v>
      </c>
      <c r="AP15" s="633">
        <f t="shared" si="8"/>
        <v>1721</v>
      </c>
      <c r="AQ15" s="419"/>
      <c r="AR15" s="17"/>
      <c r="AS15" s="17"/>
    </row>
    <row r="16" spans="1:45" ht="38.25" customHeight="1">
      <c r="A16" s="1123"/>
      <c r="B16" s="228"/>
      <c r="C16" s="208"/>
      <c r="D16" s="633">
        <f>SUM(D13:D15)</f>
        <v>3</v>
      </c>
      <c r="E16" s="634">
        <f>SUM(E13:E15)</f>
        <v>3</v>
      </c>
      <c r="F16" s="635">
        <f t="shared" si="0"/>
        <v>6</v>
      </c>
      <c r="G16" s="633">
        <f>SUM(G13:G15)</f>
        <v>39</v>
      </c>
      <c r="H16" s="634">
        <f>SUM(H13:H15)</f>
        <v>42</v>
      </c>
      <c r="I16" s="635">
        <f t="shared" si="1"/>
        <v>81</v>
      </c>
      <c r="J16" s="633">
        <f>SUM(J13:J15)</f>
        <v>93</v>
      </c>
      <c r="K16" s="634">
        <f>SUM(K13:K15)</f>
        <v>72</v>
      </c>
      <c r="L16" s="635">
        <f t="shared" si="9"/>
        <v>165</v>
      </c>
      <c r="M16" s="633">
        <f>SUM(M13:M15)</f>
        <v>188</v>
      </c>
      <c r="N16" s="634">
        <f>SUM(N13:N15)</f>
        <v>152</v>
      </c>
      <c r="O16" s="635">
        <f t="shared" si="2"/>
        <v>340</v>
      </c>
      <c r="P16" s="633">
        <f>SUM(P13:P15)</f>
        <v>41</v>
      </c>
      <c r="Q16" s="634">
        <f>SUM(Q13:Q15)</f>
        <v>59</v>
      </c>
      <c r="R16" s="635">
        <f t="shared" si="3"/>
        <v>100</v>
      </c>
      <c r="S16" s="633">
        <f>SUM(S13:S15)</f>
        <v>52</v>
      </c>
      <c r="T16" s="634">
        <f>SUM(T13:T15)</f>
        <v>73</v>
      </c>
      <c r="U16" s="633">
        <f t="shared" si="4"/>
        <v>125</v>
      </c>
      <c r="V16" s="636">
        <f>SUM(V13:V15)</f>
        <v>160</v>
      </c>
      <c r="W16" s="634">
        <f>SUM(W13:W15)</f>
        <v>171</v>
      </c>
      <c r="X16" s="634">
        <f t="shared" si="5"/>
        <v>331</v>
      </c>
      <c r="Y16" s="633">
        <f>SUM(Y13:Y15)</f>
        <v>92</v>
      </c>
      <c r="Z16" s="634">
        <f>SUM(Z13:Z15)</f>
        <v>107</v>
      </c>
      <c r="AA16" s="635">
        <f t="shared" si="10"/>
        <v>199</v>
      </c>
      <c r="AB16" s="633">
        <f>SUM(AB13:AB15)</f>
        <v>214</v>
      </c>
      <c r="AC16" s="634">
        <f>SUM(AC13:AC15)</f>
        <v>128</v>
      </c>
      <c r="AD16" s="635">
        <f t="shared" si="11"/>
        <v>342</v>
      </c>
      <c r="AE16" s="633">
        <f>SUM(AE13:AE15)</f>
        <v>113</v>
      </c>
      <c r="AF16" s="634">
        <f>SUM(AF13:AF15)</f>
        <v>99</v>
      </c>
      <c r="AG16" s="635">
        <f t="shared" si="12"/>
        <v>212</v>
      </c>
      <c r="AH16" s="633">
        <f>SUM(AH13:AH15)</f>
        <v>62</v>
      </c>
      <c r="AI16" s="634">
        <f>SUM(AI13:AI15)</f>
        <v>81</v>
      </c>
      <c r="AJ16" s="635">
        <f t="shared" si="13"/>
        <v>143</v>
      </c>
      <c r="AK16" s="633">
        <f>SUM(AK13:AK15)</f>
        <v>44</v>
      </c>
      <c r="AL16" s="634">
        <f>SUM(AL13:AL15)</f>
        <v>80</v>
      </c>
      <c r="AM16" s="635">
        <f t="shared" si="14"/>
        <v>124</v>
      </c>
      <c r="AN16" s="633">
        <f>SUM(AN13:AN15)</f>
        <v>1101</v>
      </c>
      <c r="AO16" s="634">
        <f>SUM(AO13:AO15)</f>
        <v>1067</v>
      </c>
      <c r="AP16" s="633">
        <f t="shared" si="8"/>
        <v>2168</v>
      </c>
      <c r="AQ16" s="419">
        <f>AP16/AP28*100</f>
        <v>2.760095737638132</v>
      </c>
      <c r="AR16" s="17"/>
      <c r="AS16" s="17"/>
    </row>
    <row r="17" spans="1:45" ht="38.25" customHeight="1">
      <c r="A17" s="1121" t="s">
        <v>465</v>
      </c>
      <c r="B17" s="237" t="s">
        <v>246</v>
      </c>
      <c r="C17" s="139" t="s">
        <v>145</v>
      </c>
      <c r="D17" s="529">
        <v>4</v>
      </c>
      <c r="E17" s="530">
        <v>2</v>
      </c>
      <c r="F17" s="639">
        <f t="shared" si="0"/>
        <v>6</v>
      </c>
      <c r="G17" s="529">
        <v>26</v>
      </c>
      <c r="H17" s="530">
        <v>21</v>
      </c>
      <c r="I17" s="639">
        <f t="shared" si="1"/>
        <v>47</v>
      </c>
      <c r="J17" s="529">
        <v>21</v>
      </c>
      <c r="K17" s="530">
        <v>10</v>
      </c>
      <c r="L17" s="639">
        <f t="shared" si="9"/>
        <v>31</v>
      </c>
      <c r="M17" s="529">
        <v>25</v>
      </c>
      <c r="N17" s="530">
        <v>14</v>
      </c>
      <c r="O17" s="639">
        <f t="shared" si="2"/>
        <v>39</v>
      </c>
      <c r="P17" s="529">
        <v>31</v>
      </c>
      <c r="Q17" s="530">
        <v>21</v>
      </c>
      <c r="R17" s="639">
        <f t="shared" si="3"/>
        <v>52</v>
      </c>
      <c r="S17" s="529">
        <v>26</v>
      </c>
      <c r="T17" s="530">
        <v>12</v>
      </c>
      <c r="U17" s="637">
        <f t="shared" si="4"/>
        <v>38</v>
      </c>
      <c r="V17" s="529">
        <v>24</v>
      </c>
      <c r="W17" s="530">
        <v>19</v>
      </c>
      <c r="X17" s="638">
        <f t="shared" si="5"/>
        <v>43</v>
      </c>
      <c r="Y17" s="529">
        <v>28</v>
      </c>
      <c r="Z17" s="530">
        <v>21</v>
      </c>
      <c r="AA17" s="639">
        <f t="shared" si="10"/>
        <v>49</v>
      </c>
      <c r="AB17" s="529">
        <v>26</v>
      </c>
      <c r="AC17" s="530">
        <v>20</v>
      </c>
      <c r="AD17" s="639">
        <f t="shared" si="11"/>
        <v>46</v>
      </c>
      <c r="AE17" s="529">
        <v>24</v>
      </c>
      <c r="AF17" s="530">
        <v>10</v>
      </c>
      <c r="AG17" s="639">
        <f t="shared" si="12"/>
        <v>34</v>
      </c>
      <c r="AH17" s="529">
        <v>25</v>
      </c>
      <c r="AI17" s="530">
        <v>15</v>
      </c>
      <c r="AJ17" s="639">
        <f t="shared" si="13"/>
        <v>40</v>
      </c>
      <c r="AK17" s="529">
        <v>26</v>
      </c>
      <c r="AL17" s="530">
        <v>15</v>
      </c>
      <c r="AM17" s="639">
        <f t="shared" si="14"/>
        <v>41</v>
      </c>
      <c r="AN17" s="637">
        <f aca="true" t="shared" si="16" ref="AN17:AO19">SUM(AK17,AH17,AE17,AB17,Y17,V17,S17,P17,M17,J17,G17,D17)</f>
        <v>286</v>
      </c>
      <c r="AO17" s="638">
        <f t="shared" si="16"/>
        <v>180</v>
      </c>
      <c r="AP17" s="637">
        <f t="shared" si="8"/>
        <v>466</v>
      </c>
      <c r="AQ17" s="419"/>
      <c r="AR17" s="17"/>
      <c r="AS17" s="17"/>
    </row>
    <row r="18" spans="1:45" ht="38.25" customHeight="1">
      <c r="A18" s="1122"/>
      <c r="B18" s="136" t="s">
        <v>530</v>
      </c>
      <c r="C18" s="135" t="s">
        <v>531</v>
      </c>
      <c r="D18" s="529">
        <v>7</v>
      </c>
      <c r="E18" s="530">
        <v>2</v>
      </c>
      <c r="F18" s="639">
        <f t="shared" si="0"/>
        <v>9</v>
      </c>
      <c r="G18" s="529">
        <v>86</v>
      </c>
      <c r="H18" s="530">
        <v>31</v>
      </c>
      <c r="I18" s="639">
        <f t="shared" si="1"/>
        <v>117</v>
      </c>
      <c r="J18" s="529">
        <v>290</v>
      </c>
      <c r="K18" s="530">
        <v>91</v>
      </c>
      <c r="L18" s="639">
        <f t="shared" si="9"/>
        <v>381</v>
      </c>
      <c r="M18" s="529">
        <v>109</v>
      </c>
      <c r="N18" s="530">
        <v>53</v>
      </c>
      <c r="O18" s="639">
        <f t="shared" si="2"/>
        <v>162</v>
      </c>
      <c r="P18" s="529">
        <v>49</v>
      </c>
      <c r="Q18" s="530">
        <v>36</v>
      </c>
      <c r="R18" s="639">
        <f t="shared" si="3"/>
        <v>85</v>
      </c>
      <c r="S18" s="529">
        <v>114</v>
      </c>
      <c r="T18" s="530">
        <v>36</v>
      </c>
      <c r="U18" s="637">
        <f t="shared" si="4"/>
        <v>150</v>
      </c>
      <c r="V18" s="529">
        <v>49</v>
      </c>
      <c r="W18" s="530">
        <v>38</v>
      </c>
      <c r="X18" s="638">
        <f t="shared" si="5"/>
        <v>87</v>
      </c>
      <c r="Y18" s="529">
        <v>153</v>
      </c>
      <c r="Z18" s="530">
        <v>64</v>
      </c>
      <c r="AA18" s="639">
        <f t="shared" si="10"/>
        <v>217</v>
      </c>
      <c r="AB18" s="529">
        <v>165</v>
      </c>
      <c r="AC18" s="530">
        <v>59</v>
      </c>
      <c r="AD18" s="639">
        <f t="shared" si="11"/>
        <v>224</v>
      </c>
      <c r="AE18" s="529">
        <v>90</v>
      </c>
      <c r="AF18" s="530">
        <v>40</v>
      </c>
      <c r="AG18" s="639">
        <f t="shared" si="12"/>
        <v>130</v>
      </c>
      <c r="AH18" s="529">
        <v>126</v>
      </c>
      <c r="AI18" s="530">
        <v>39</v>
      </c>
      <c r="AJ18" s="639">
        <f t="shared" si="13"/>
        <v>165</v>
      </c>
      <c r="AK18" s="529">
        <v>53</v>
      </c>
      <c r="AL18" s="530">
        <v>57</v>
      </c>
      <c r="AM18" s="639">
        <f t="shared" si="14"/>
        <v>110</v>
      </c>
      <c r="AN18" s="637">
        <f t="shared" si="16"/>
        <v>1291</v>
      </c>
      <c r="AO18" s="638">
        <f t="shared" si="16"/>
        <v>546</v>
      </c>
      <c r="AP18" s="637">
        <f t="shared" si="8"/>
        <v>1837</v>
      </c>
      <c r="AQ18" s="419"/>
      <c r="AR18" s="17"/>
      <c r="AS18" s="17"/>
    </row>
    <row r="19" spans="1:45" ht="38.25" customHeight="1">
      <c r="A19" s="1122"/>
      <c r="B19" s="137" t="s">
        <v>532</v>
      </c>
      <c r="C19" s="240" t="s">
        <v>531</v>
      </c>
      <c r="D19" s="531">
        <v>1</v>
      </c>
      <c r="E19" s="532">
        <v>2</v>
      </c>
      <c r="F19" s="635">
        <f t="shared" si="0"/>
        <v>3</v>
      </c>
      <c r="G19" s="531">
        <v>8</v>
      </c>
      <c r="H19" s="532">
        <v>31</v>
      </c>
      <c r="I19" s="635">
        <f t="shared" si="1"/>
        <v>39</v>
      </c>
      <c r="J19" s="531">
        <v>25</v>
      </c>
      <c r="K19" s="532">
        <v>127</v>
      </c>
      <c r="L19" s="635">
        <f t="shared" si="9"/>
        <v>152</v>
      </c>
      <c r="M19" s="531">
        <v>10</v>
      </c>
      <c r="N19" s="532">
        <v>73</v>
      </c>
      <c r="O19" s="635">
        <f t="shared" si="2"/>
        <v>83</v>
      </c>
      <c r="P19" s="531">
        <v>3</v>
      </c>
      <c r="Q19" s="532">
        <v>44</v>
      </c>
      <c r="R19" s="635">
        <f t="shared" si="3"/>
        <v>47</v>
      </c>
      <c r="S19" s="531">
        <v>10</v>
      </c>
      <c r="T19" s="532">
        <v>33</v>
      </c>
      <c r="U19" s="633">
        <f t="shared" si="4"/>
        <v>43</v>
      </c>
      <c r="V19" s="531">
        <v>5</v>
      </c>
      <c r="W19" s="532">
        <v>39</v>
      </c>
      <c r="X19" s="634">
        <f t="shared" si="5"/>
        <v>44</v>
      </c>
      <c r="Y19" s="531">
        <v>10</v>
      </c>
      <c r="Z19" s="532">
        <v>70</v>
      </c>
      <c r="AA19" s="635">
        <f t="shared" si="10"/>
        <v>80</v>
      </c>
      <c r="AB19" s="531">
        <v>17</v>
      </c>
      <c r="AC19" s="532">
        <v>88</v>
      </c>
      <c r="AD19" s="635">
        <f t="shared" si="11"/>
        <v>105</v>
      </c>
      <c r="AE19" s="531">
        <v>14</v>
      </c>
      <c r="AF19" s="532">
        <v>57</v>
      </c>
      <c r="AG19" s="635">
        <f t="shared" si="12"/>
        <v>71</v>
      </c>
      <c r="AH19" s="531">
        <v>10</v>
      </c>
      <c r="AI19" s="532">
        <v>42</v>
      </c>
      <c r="AJ19" s="635">
        <f t="shared" si="13"/>
        <v>52</v>
      </c>
      <c r="AK19" s="531">
        <v>7</v>
      </c>
      <c r="AL19" s="532">
        <v>40</v>
      </c>
      <c r="AM19" s="635">
        <f t="shared" si="14"/>
        <v>47</v>
      </c>
      <c r="AN19" s="633">
        <f t="shared" si="16"/>
        <v>120</v>
      </c>
      <c r="AO19" s="634">
        <f t="shared" si="16"/>
        <v>646</v>
      </c>
      <c r="AP19" s="633">
        <f t="shared" si="8"/>
        <v>766</v>
      </c>
      <c r="AQ19" s="419"/>
      <c r="AR19" s="17"/>
      <c r="AS19" s="17"/>
    </row>
    <row r="20" spans="1:45" ht="38.25" customHeight="1">
      <c r="A20" s="1123"/>
      <c r="B20" s="228"/>
      <c r="C20" s="208"/>
      <c r="D20" s="633">
        <f>SUM(D17:D19)</f>
        <v>12</v>
      </c>
      <c r="E20" s="634">
        <f>SUM(E17:E19)</f>
        <v>6</v>
      </c>
      <c r="F20" s="635">
        <f t="shared" si="0"/>
        <v>18</v>
      </c>
      <c r="G20" s="633">
        <f>SUM(G17:G19)</f>
        <v>120</v>
      </c>
      <c r="H20" s="634">
        <f>SUM(H17:H19)</f>
        <v>83</v>
      </c>
      <c r="I20" s="635">
        <f t="shared" si="1"/>
        <v>203</v>
      </c>
      <c r="J20" s="633">
        <f>SUM(J17:J19)</f>
        <v>336</v>
      </c>
      <c r="K20" s="634">
        <f>SUM(K17:K19)</f>
        <v>228</v>
      </c>
      <c r="L20" s="635">
        <f t="shared" si="9"/>
        <v>564</v>
      </c>
      <c r="M20" s="633">
        <f>SUM(M17:M19)</f>
        <v>144</v>
      </c>
      <c r="N20" s="634">
        <f>SUM(N17:N19)</f>
        <v>140</v>
      </c>
      <c r="O20" s="635">
        <f t="shared" si="2"/>
        <v>284</v>
      </c>
      <c r="P20" s="633">
        <f>SUM(P17:P19)</f>
        <v>83</v>
      </c>
      <c r="Q20" s="634">
        <f>SUM(Q17:Q19)</f>
        <v>101</v>
      </c>
      <c r="R20" s="635">
        <f t="shared" si="3"/>
        <v>184</v>
      </c>
      <c r="S20" s="633">
        <f>SUM(S17:S19)</f>
        <v>150</v>
      </c>
      <c r="T20" s="634">
        <f>SUM(T17:T19)</f>
        <v>81</v>
      </c>
      <c r="U20" s="633">
        <f t="shared" si="4"/>
        <v>231</v>
      </c>
      <c r="V20" s="636">
        <f>SUM(V17:V19)</f>
        <v>78</v>
      </c>
      <c r="W20" s="634">
        <f>SUM(W17:W19)</f>
        <v>96</v>
      </c>
      <c r="X20" s="634">
        <f t="shared" si="5"/>
        <v>174</v>
      </c>
      <c r="Y20" s="633">
        <f>SUM(Y17:Y19)</f>
        <v>191</v>
      </c>
      <c r="Z20" s="634">
        <f>SUM(Z17:Z19)</f>
        <v>155</v>
      </c>
      <c r="AA20" s="635">
        <f t="shared" si="10"/>
        <v>346</v>
      </c>
      <c r="AB20" s="633">
        <f>SUM(AB17:AB19)</f>
        <v>208</v>
      </c>
      <c r="AC20" s="634">
        <f>SUM(AC17:AC19)</f>
        <v>167</v>
      </c>
      <c r="AD20" s="635">
        <f t="shared" si="11"/>
        <v>375</v>
      </c>
      <c r="AE20" s="633">
        <f>SUM(AE17:AE19)</f>
        <v>128</v>
      </c>
      <c r="AF20" s="634">
        <f>SUM(AF17:AF19)</f>
        <v>107</v>
      </c>
      <c r="AG20" s="635">
        <f t="shared" si="12"/>
        <v>235</v>
      </c>
      <c r="AH20" s="633">
        <f>SUM(AH17:AH19)</f>
        <v>161</v>
      </c>
      <c r="AI20" s="634">
        <f>SUM(AI17:AI19)</f>
        <v>96</v>
      </c>
      <c r="AJ20" s="635">
        <f t="shared" si="13"/>
        <v>257</v>
      </c>
      <c r="AK20" s="633">
        <f>SUM(AK17:AK19)</f>
        <v>86</v>
      </c>
      <c r="AL20" s="634">
        <f>SUM(AL17:AL19)</f>
        <v>112</v>
      </c>
      <c r="AM20" s="635">
        <f t="shared" si="14"/>
        <v>198</v>
      </c>
      <c r="AN20" s="633">
        <f>SUM(AN17:AN19)</f>
        <v>1697</v>
      </c>
      <c r="AO20" s="634">
        <f>SUM(AL20,AI20,AF20,AC20,Z20,W20,T20,Q20,N20,K20,H20,E20)</f>
        <v>1372</v>
      </c>
      <c r="AP20" s="633">
        <f t="shared" si="8"/>
        <v>3069</v>
      </c>
      <c r="AQ20" s="419">
        <f>AP20/AP28*100</f>
        <v>3.9071650455772264</v>
      </c>
      <c r="AR20" s="17"/>
      <c r="AS20" s="17"/>
    </row>
    <row r="21" spans="1:45" ht="38.25" customHeight="1">
      <c r="A21" s="1121" t="s">
        <v>466</v>
      </c>
      <c r="B21" s="237" t="s">
        <v>246</v>
      </c>
      <c r="C21" s="139" t="s">
        <v>145</v>
      </c>
      <c r="D21" s="529">
        <v>92</v>
      </c>
      <c r="E21" s="530">
        <v>60</v>
      </c>
      <c r="F21" s="639">
        <f t="shared" si="0"/>
        <v>152</v>
      </c>
      <c r="G21" s="529">
        <v>308</v>
      </c>
      <c r="H21" s="530">
        <v>237</v>
      </c>
      <c r="I21" s="639">
        <f t="shared" si="1"/>
        <v>545</v>
      </c>
      <c r="J21" s="529">
        <v>275</v>
      </c>
      <c r="K21" s="530">
        <v>261</v>
      </c>
      <c r="L21" s="639">
        <f t="shared" si="9"/>
        <v>536</v>
      </c>
      <c r="M21" s="529">
        <v>277</v>
      </c>
      <c r="N21" s="530">
        <v>218</v>
      </c>
      <c r="O21" s="639">
        <f t="shared" si="2"/>
        <v>495</v>
      </c>
      <c r="P21" s="529">
        <v>263</v>
      </c>
      <c r="Q21" s="530">
        <v>202</v>
      </c>
      <c r="R21" s="639">
        <f t="shared" si="3"/>
        <v>465</v>
      </c>
      <c r="S21" s="529">
        <v>256</v>
      </c>
      <c r="T21" s="530">
        <v>215</v>
      </c>
      <c r="U21" s="637">
        <f t="shared" si="4"/>
        <v>471</v>
      </c>
      <c r="V21" s="529">
        <v>257</v>
      </c>
      <c r="W21" s="530">
        <v>233</v>
      </c>
      <c r="X21" s="638">
        <f t="shared" si="5"/>
        <v>490</v>
      </c>
      <c r="Y21" s="529">
        <v>256</v>
      </c>
      <c r="Z21" s="530">
        <v>225</v>
      </c>
      <c r="AA21" s="639">
        <f t="shared" si="10"/>
        <v>481</v>
      </c>
      <c r="AB21" s="529">
        <v>285</v>
      </c>
      <c r="AC21" s="530">
        <v>233</v>
      </c>
      <c r="AD21" s="639">
        <f t="shared" si="11"/>
        <v>518</v>
      </c>
      <c r="AE21" s="529">
        <v>295</v>
      </c>
      <c r="AF21" s="530">
        <v>211</v>
      </c>
      <c r="AG21" s="639">
        <f t="shared" si="12"/>
        <v>506</v>
      </c>
      <c r="AH21" s="529">
        <v>273</v>
      </c>
      <c r="AI21" s="530">
        <v>224</v>
      </c>
      <c r="AJ21" s="639">
        <f t="shared" si="13"/>
        <v>497</v>
      </c>
      <c r="AK21" s="529">
        <v>283</v>
      </c>
      <c r="AL21" s="530">
        <v>213</v>
      </c>
      <c r="AM21" s="639">
        <f t="shared" si="14"/>
        <v>496</v>
      </c>
      <c r="AN21" s="637">
        <f>SUM(AK21,AH21,AE21,AB21,Y21,V21,S21,P21,M21,J21,G21,D21)</f>
        <v>3120</v>
      </c>
      <c r="AO21" s="638">
        <f>SUM(AL21,AI21,AF21,AC21,Z21,W21,T21,Q21,N21,K21,H21,E21)</f>
        <v>2532</v>
      </c>
      <c r="AP21" s="637">
        <f t="shared" si="8"/>
        <v>5652</v>
      </c>
      <c r="AQ21" s="419"/>
      <c r="AR21" s="17"/>
      <c r="AS21" s="17"/>
    </row>
    <row r="22" spans="1:45" ht="38.25" customHeight="1">
      <c r="A22" s="1122"/>
      <c r="B22" s="136" t="s">
        <v>530</v>
      </c>
      <c r="C22" s="135" t="s">
        <v>531</v>
      </c>
      <c r="D22" s="529">
        <v>19</v>
      </c>
      <c r="E22" s="530">
        <v>15</v>
      </c>
      <c r="F22" s="639">
        <f t="shared" si="0"/>
        <v>34</v>
      </c>
      <c r="G22" s="529">
        <v>380</v>
      </c>
      <c r="H22" s="530">
        <v>276</v>
      </c>
      <c r="I22" s="639">
        <f t="shared" si="1"/>
        <v>656</v>
      </c>
      <c r="J22" s="529">
        <v>303</v>
      </c>
      <c r="K22" s="530">
        <v>252</v>
      </c>
      <c r="L22" s="639">
        <f t="shared" si="9"/>
        <v>555</v>
      </c>
      <c r="M22" s="529">
        <v>491</v>
      </c>
      <c r="N22" s="530">
        <v>455</v>
      </c>
      <c r="O22" s="639">
        <f t="shared" si="2"/>
        <v>946</v>
      </c>
      <c r="P22" s="529">
        <v>474</v>
      </c>
      <c r="Q22" s="530">
        <v>386</v>
      </c>
      <c r="R22" s="639">
        <f t="shared" si="3"/>
        <v>860</v>
      </c>
      <c r="S22" s="529">
        <v>433</v>
      </c>
      <c r="T22" s="530">
        <v>333</v>
      </c>
      <c r="U22" s="637">
        <f t="shared" si="4"/>
        <v>766</v>
      </c>
      <c r="V22" s="529">
        <v>416</v>
      </c>
      <c r="W22" s="530">
        <v>362</v>
      </c>
      <c r="X22" s="638">
        <f t="shared" si="5"/>
        <v>778</v>
      </c>
      <c r="Y22" s="529">
        <v>414</v>
      </c>
      <c r="Z22" s="530">
        <v>357</v>
      </c>
      <c r="AA22" s="639">
        <f t="shared" si="10"/>
        <v>771</v>
      </c>
      <c r="AB22" s="529">
        <v>441</v>
      </c>
      <c r="AC22" s="530">
        <v>339</v>
      </c>
      <c r="AD22" s="639">
        <f t="shared" si="11"/>
        <v>780</v>
      </c>
      <c r="AE22" s="529">
        <v>448</v>
      </c>
      <c r="AF22" s="530">
        <v>411</v>
      </c>
      <c r="AG22" s="639">
        <f t="shared" si="12"/>
        <v>859</v>
      </c>
      <c r="AH22" s="529">
        <v>454</v>
      </c>
      <c r="AI22" s="530">
        <v>406</v>
      </c>
      <c r="AJ22" s="639">
        <f t="shared" si="13"/>
        <v>860</v>
      </c>
      <c r="AK22" s="529">
        <v>404</v>
      </c>
      <c r="AL22" s="530">
        <v>327</v>
      </c>
      <c r="AM22" s="639">
        <f t="shared" si="14"/>
        <v>731</v>
      </c>
      <c r="AN22" s="637">
        <f>SUM(AK22,AH22,AE22,AB22,Y22,V22,S22,P22,M22,J22,G22,D22)</f>
        <v>4677</v>
      </c>
      <c r="AO22" s="638">
        <f>SUM(AL22,AI22,AF22,AC22,Z22,W22,T22,Q22,N22,K22,H22,E22)</f>
        <v>3919</v>
      </c>
      <c r="AP22" s="637">
        <f t="shared" si="8"/>
        <v>8596</v>
      </c>
      <c r="AQ22" s="419"/>
      <c r="AR22" s="17"/>
      <c r="AS22" s="17"/>
    </row>
    <row r="23" spans="1:45" ht="38.25" customHeight="1">
      <c r="A23" s="1122"/>
      <c r="B23" s="137" t="s">
        <v>532</v>
      </c>
      <c r="C23" s="240" t="s">
        <v>531</v>
      </c>
      <c r="D23" s="531">
        <v>6</v>
      </c>
      <c r="E23" s="532">
        <v>14</v>
      </c>
      <c r="F23" s="635">
        <f t="shared" si="0"/>
        <v>20</v>
      </c>
      <c r="G23" s="531">
        <v>17</v>
      </c>
      <c r="H23" s="532">
        <v>200</v>
      </c>
      <c r="I23" s="635">
        <f t="shared" si="1"/>
        <v>217</v>
      </c>
      <c r="J23" s="531">
        <v>25</v>
      </c>
      <c r="K23" s="532">
        <v>191</v>
      </c>
      <c r="L23" s="635">
        <f t="shared" si="9"/>
        <v>216</v>
      </c>
      <c r="M23" s="531">
        <v>36</v>
      </c>
      <c r="N23" s="532">
        <v>434</v>
      </c>
      <c r="O23" s="635">
        <f t="shared" si="2"/>
        <v>470</v>
      </c>
      <c r="P23" s="531">
        <v>36</v>
      </c>
      <c r="Q23" s="532">
        <v>361</v>
      </c>
      <c r="R23" s="635">
        <f t="shared" si="3"/>
        <v>397</v>
      </c>
      <c r="S23" s="531">
        <v>32</v>
      </c>
      <c r="T23" s="532">
        <v>335</v>
      </c>
      <c r="U23" s="633">
        <f t="shared" si="4"/>
        <v>367</v>
      </c>
      <c r="V23" s="531">
        <v>38</v>
      </c>
      <c r="W23" s="532">
        <v>263</v>
      </c>
      <c r="X23" s="634">
        <f t="shared" si="5"/>
        <v>301</v>
      </c>
      <c r="Y23" s="531">
        <v>24</v>
      </c>
      <c r="Z23" s="532">
        <v>317</v>
      </c>
      <c r="AA23" s="635">
        <f t="shared" si="10"/>
        <v>341</v>
      </c>
      <c r="AB23" s="531">
        <v>26</v>
      </c>
      <c r="AC23" s="532">
        <v>362</v>
      </c>
      <c r="AD23" s="635">
        <f t="shared" si="11"/>
        <v>388</v>
      </c>
      <c r="AE23" s="531">
        <v>25</v>
      </c>
      <c r="AF23" s="532">
        <v>283</v>
      </c>
      <c r="AG23" s="635">
        <f t="shared" si="12"/>
        <v>308</v>
      </c>
      <c r="AH23" s="531">
        <v>38</v>
      </c>
      <c r="AI23" s="532">
        <v>329</v>
      </c>
      <c r="AJ23" s="635">
        <f t="shared" si="13"/>
        <v>367</v>
      </c>
      <c r="AK23" s="531">
        <v>21</v>
      </c>
      <c r="AL23" s="532">
        <v>289</v>
      </c>
      <c r="AM23" s="635">
        <f t="shared" si="14"/>
        <v>310</v>
      </c>
      <c r="AN23" s="633">
        <f>SUM(AK23,AH23,AE23,AB23,Y23,V23,S23,P23,M23,J23,G23,D23)</f>
        <v>324</v>
      </c>
      <c r="AO23" s="634">
        <f>SUM(AL23,AI23,AF23,AC23,Z23,W23,T23,Q23,N23,K23,H23,E23)</f>
        <v>3378</v>
      </c>
      <c r="AP23" s="633">
        <f t="shared" si="8"/>
        <v>3702</v>
      </c>
      <c r="AQ23" s="419"/>
      <c r="AR23" s="17"/>
      <c r="AS23" s="17"/>
    </row>
    <row r="24" spans="1:45" ht="38.25" customHeight="1">
      <c r="A24" s="1123"/>
      <c r="B24" s="228"/>
      <c r="C24" s="208"/>
      <c r="D24" s="633">
        <f>SUM(D21:D23)</f>
        <v>117</v>
      </c>
      <c r="E24" s="634">
        <f>SUM(E21:E23)</f>
        <v>89</v>
      </c>
      <c r="F24" s="635">
        <f t="shared" si="0"/>
        <v>206</v>
      </c>
      <c r="G24" s="633">
        <f>SUM(G21:G23)</f>
        <v>705</v>
      </c>
      <c r="H24" s="634">
        <f>SUM(H21:H23)</f>
        <v>713</v>
      </c>
      <c r="I24" s="635">
        <f t="shared" si="1"/>
        <v>1418</v>
      </c>
      <c r="J24" s="633">
        <f>SUM(J21:J23)</f>
        <v>603</v>
      </c>
      <c r="K24" s="634">
        <f>SUM(K21:K23)</f>
        <v>704</v>
      </c>
      <c r="L24" s="635">
        <f t="shared" si="9"/>
        <v>1307</v>
      </c>
      <c r="M24" s="633">
        <f>SUM(M21:M23)</f>
        <v>804</v>
      </c>
      <c r="N24" s="634">
        <f>SUM(N21:N23)</f>
        <v>1107</v>
      </c>
      <c r="O24" s="635">
        <f t="shared" si="2"/>
        <v>1911</v>
      </c>
      <c r="P24" s="633">
        <f>SUM(P21:P23)</f>
        <v>773</v>
      </c>
      <c r="Q24" s="634">
        <f>SUM(Q21:Q23)</f>
        <v>949</v>
      </c>
      <c r="R24" s="635">
        <f t="shared" si="3"/>
        <v>1722</v>
      </c>
      <c r="S24" s="633">
        <f>SUM(S21:S23)</f>
        <v>721</v>
      </c>
      <c r="T24" s="634">
        <f>SUM(T21:T23)</f>
        <v>883</v>
      </c>
      <c r="U24" s="633">
        <f t="shared" si="4"/>
        <v>1604</v>
      </c>
      <c r="V24" s="636">
        <f>SUM(V21:V23)</f>
        <v>711</v>
      </c>
      <c r="W24" s="634">
        <f>SUM(W21:W23)</f>
        <v>858</v>
      </c>
      <c r="X24" s="634">
        <f t="shared" si="5"/>
        <v>1569</v>
      </c>
      <c r="Y24" s="633">
        <f>SUM(Y21:Y23)</f>
        <v>694</v>
      </c>
      <c r="Z24" s="634">
        <f>SUM(Z21:Z23)</f>
        <v>899</v>
      </c>
      <c r="AA24" s="635">
        <f t="shared" si="10"/>
        <v>1593</v>
      </c>
      <c r="AB24" s="633">
        <f>SUM(AB21:AB23)</f>
        <v>752</v>
      </c>
      <c r="AC24" s="634">
        <f>SUM(AC21:AC23)</f>
        <v>934</v>
      </c>
      <c r="AD24" s="635">
        <f t="shared" si="11"/>
        <v>1686</v>
      </c>
      <c r="AE24" s="633">
        <f>SUM(AE21:AE23)</f>
        <v>768</v>
      </c>
      <c r="AF24" s="634">
        <f>SUM(AF21:AF23)</f>
        <v>905</v>
      </c>
      <c r="AG24" s="635">
        <f t="shared" si="12"/>
        <v>1673</v>
      </c>
      <c r="AH24" s="633">
        <f>SUM(AH21:AH23)</f>
        <v>765</v>
      </c>
      <c r="AI24" s="634">
        <f>SUM(AI21:AI23)</f>
        <v>959</v>
      </c>
      <c r="AJ24" s="635">
        <f t="shared" si="13"/>
        <v>1724</v>
      </c>
      <c r="AK24" s="633">
        <f>SUM(AK21:AK23)</f>
        <v>708</v>
      </c>
      <c r="AL24" s="634">
        <f>SUM(AL21:AL23)</f>
        <v>829</v>
      </c>
      <c r="AM24" s="635">
        <f t="shared" si="14"/>
        <v>1537</v>
      </c>
      <c r="AN24" s="633">
        <f>SUM(AN21:AN23)</f>
        <v>8121</v>
      </c>
      <c r="AO24" s="634">
        <f>SUM(AO21:AO23)</f>
        <v>9829</v>
      </c>
      <c r="AP24" s="633">
        <f t="shared" si="8"/>
        <v>17950</v>
      </c>
      <c r="AQ24" s="419">
        <f>AP24/AP28*100</f>
        <v>22.852268676478076</v>
      </c>
      <c r="AR24" s="17"/>
      <c r="AS24" s="17"/>
    </row>
    <row r="25" spans="1:45" ht="38.25" customHeight="1">
      <c r="A25" s="1121" t="s">
        <v>467</v>
      </c>
      <c r="B25" s="237" t="s">
        <v>246</v>
      </c>
      <c r="C25" s="139" t="s">
        <v>145</v>
      </c>
      <c r="D25" s="637">
        <f aca="true" t="shared" si="17" ref="D25:E27">SUM(D5,D9,D13,D17,D21)</f>
        <v>412</v>
      </c>
      <c r="E25" s="638">
        <f t="shared" si="17"/>
        <v>122</v>
      </c>
      <c r="F25" s="639">
        <f>SUM(D25:E25)</f>
        <v>534</v>
      </c>
      <c r="G25" s="637">
        <f aca="true" t="shared" si="18" ref="G25:H27">SUM(G5,G9,G13,G17,G21)</f>
        <v>1409</v>
      </c>
      <c r="H25" s="638">
        <f t="shared" si="18"/>
        <v>524</v>
      </c>
      <c r="I25" s="639">
        <f t="shared" si="1"/>
        <v>1933</v>
      </c>
      <c r="J25" s="637">
        <f aca="true" t="shared" si="19" ref="J25:K27">SUM(J5,J9,J13,J17,J21)</f>
        <v>1390</v>
      </c>
      <c r="K25" s="638">
        <f t="shared" si="19"/>
        <v>520</v>
      </c>
      <c r="L25" s="639">
        <f t="shared" si="9"/>
        <v>1910</v>
      </c>
      <c r="M25" s="637">
        <f aca="true" t="shared" si="20" ref="M25:N27">SUM(M5,M9,M13,M17,M21)</f>
        <v>1483</v>
      </c>
      <c r="N25" s="638">
        <f t="shared" si="20"/>
        <v>491</v>
      </c>
      <c r="O25" s="639">
        <f t="shared" si="2"/>
        <v>1974</v>
      </c>
      <c r="P25" s="637">
        <f aca="true" t="shared" si="21" ref="P25:Q27">SUM(P5,P9,P13,P17,P21)</f>
        <v>1402</v>
      </c>
      <c r="Q25" s="638">
        <f t="shared" si="21"/>
        <v>453</v>
      </c>
      <c r="R25" s="639">
        <f t="shared" si="3"/>
        <v>1855</v>
      </c>
      <c r="S25" s="637">
        <f aca="true" t="shared" si="22" ref="S25:T27">SUM(S5,S9,S13,S17,S21)</f>
        <v>1272</v>
      </c>
      <c r="T25" s="638">
        <f t="shared" si="22"/>
        <v>478</v>
      </c>
      <c r="U25" s="637">
        <f t="shared" si="4"/>
        <v>1750</v>
      </c>
      <c r="V25" s="640">
        <f aca="true" t="shared" si="23" ref="V25:W27">SUM(V5,V9,V13,V17,V21)</f>
        <v>1383</v>
      </c>
      <c r="W25" s="638">
        <f t="shared" si="23"/>
        <v>504</v>
      </c>
      <c r="X25" s="638">
        <f t="shared" si="5"/>
        <v>1887</v>
      </c>
      <c r="Y25" s="637">
        <f aca="true" t="shared" si="24" ref="Y25:Z27">SUM(Y5,Y9,Y13,Y17,Y21)</f>
        <v>1341</v>
      </c>
      <c r="Z25" s="638">
        <f t="shared" si="24"/>
        <v>491</v>
      </c>
      <c r="AA25" s="639">
        <f t="shared" si="10"/>
        <v>1832</v>
      </c>
      <c r="AB25" s="637">
        <f aca="true" t="shared" si="25" ref="AB25:AC27">SUM(AB5,AB9,AB13,AB17,AB21)</f>
        <v>1416</v>
      </c>
      <c r="AC25" s="638">
        <f t="shared" si="25"/>
        <v>486</v>
      </c>
      <c r="AD25" s="639">
        <f t="shared" si="11"/>
        <v>1902</v>
      </c>
      <c r="AE25" s="637">
        <f aca="true" t="shared" si="26" ref="AE25:AF27">SUM(AE5,AE9,AE13,AE17,AE21)</f>
        <v>1381</v>
      </c>
      <c r="AF25" s="638">
        <f t="shared" si="26"/>
        <v>452</v>
      </c>
      <c r="AG25" s="639">
        <f t="shared" si="12"/>
        <v>1833</v>
      </c>
      <c r="AH25" s="637">
        <f aca="true" t="shared" si="27" ref="AH25:AI27">SUM(AH5,AH9,AH13,AH17,AH21)</f>
        <v>1286</v>
      </c>
      <c r="AI25" s="638">
        <f t="shared" si="27"/>
        <v>465</v>
      </c>
      <c r="AJ25" s="639">
        <f t="shared" si="13"/>
        <v>1751</v>
      </c>
      <c r="AK25" s="637">
        <f aca="true" t="shared" si="28" ref="AK25:AL27">SUM(AK5,AK9,AK13,AK17,AK21)</f>
        <v>1407</v>
      </c>
      <c r="AL25" s="638">
        <f t="shared" si="28"/>
        <v>472</v>
      </c>
      <c r="AM25" s="639">
        <f t="shared" si="14"/>
        <v>1879</v>
      </c>
      <c r="AN25" s="637">
        <f>SUM(AK25,AH25,AE25,AB25,Y25,V25,S25,P25,M25,J25,G25,D25)</f>
        <v>15582</v>
      </c>
      <c r="AO25" s="638">
        <f>SUM(AO5,AO9,AO13,AO17,AO21)</f>
        <v>5458</v>
      </c>
      <c r="AP25" s="637">
        <f t="shared" si="8"/>
        <v>21040</v>
      </c>
      <c r="AQ25" s="419"/>
      <c r="AR25" s="17"/>
      <c r="AS25" s="17"/>
    </row>
    <row r="26" spans="1:45" ht="38.25" customHeight="1">
      <c r="A26" s="1122"/>
      <c r="B26" s="136" t="s">
        <v>530</v>
      </c>
      <c r="C26" s="135" t="s">
        <v>531</v>
      </c>
      <c r="D26" s="637">
        <f t="shared" si="17"/>
        <v>144</v>
      </c>
      <c r="E26" s="638">
        <f t="shared" si="17"/>
        <v>39</v>
      </c>
      <c r="F26" s="639">
        <f t="shared" si="0"/>
        <v>183</v>
      </c>
      <c r="G26" s="637">
        <f t="shared" si="18"/>
        <v>2568</v>
      </c>
      <c r="H26" s="638">
        <f t="shared" si="18"/>
        <v>663</v>
      </c>
      <c r="I26" s="639">
        <f t="shared" si="1"/>
        <v>3231</v>
      </c>
      <c r="J26" s="637">
        <f t="shared" si="19"/>
        <v>2757</v>
      </c>
      <c r="K26" s="638">
        <f t="shared" si="19"/>
        <v>742</v>
      </c>
      <c r="L26" s="639">
        <f t="shared" si="9"/>
        <v>3499</v>
      </c>
      <c r="M26" s="637">
        <f t="shared" si="20"/>
        <v>3078</v>
      </c>
      <c r="N26" s="638">
        <f t="shared" si="20"/>
        <v>1080</v>
      </c>
      <c r="O26" s="639">
        <f t="shared" si="2"/>
        <v>4158</v>
      </c>
      <c r="P26" s="637">
        <f t="shared" si="21"/>
        <v>3116</v>
      </c>
      <c r="Q26" s="638">
        <f t="shared" si="21"/>
        <v>942</v>
      </c>
      <c r="R26" s="639">
        <f t="shared" si="3"/>
        <v>4058</v>
      </c>
      <c r="S26" s="637">
        <f t="shared" si="22"/>
        <v>3415</v>
      </c>
      <c r="T26" s="638">
        <f t="shared" si="22"/>
        <v>902</v>
      </c>
      <c r="U26" s="637">
        <f t="shared" si="4"/>
        <v>4317</v>
      </c>
      <c r="V26" s="640">
        <f t="shared" si="23"/>
        <v>3237</v>
      </c>
      <c r="W26" s="638">
        <f t="shared" si="23"/>
        <v>967</v>
      </c>
      <c r="X26" s="638">
        <f t="shared" si="5"/>
        <v>4204</v>
      </c>
      <c r="Y26" s="637">
        <f t="shared" si="24"/>
        <v>3222</v>
      </c>
      <c r="Z26" s="638">
        <f t="shared" si="24"/>
        <v>935</v>
      </c>
      <c r="AA26" s="639">
        <f t="shared" si="10"/>
        <v>4157</v>
      </c>
      <c r="AB26" s="637">
        <f t="shared" si="25"/>
        <v>2983</v>
      </c>
      <c r="AC26" s="638">
        <f t="shared" si="25"/>
        <v>941</v>
      </c>
      <c r="AD26" s="639">
        <f t="shared" si="11"/>
        <v>3924</v>
      </c>
      <c r="AE26" s="637">
        <f t="shared" si="26"/>
        <v>2777</v>
      </c>
      <c r="AF26" s="638">
        <f t="shared" si="26"/>
        <v>914</v>
      </c>
      <c r="AG26" s="639">
        <f t="shared" si="12"/>
        <v>3691</v>
      </c>
      <c r="AH26" s="637">
        <f t="shared" si="27"/>
        <v>3594</v>
      </c>
      <c r="AI26" s="638">
        <f t="shared" si="27"/>
        <v>999</v>
      </c>
      <c r="AJ26" s="639">
        <f t="shared" si="13"/>
        <v>4593</v>
      </c>
      <c r="AK26" s="637">
        <f t="shared" si="28"/>
        <v>3203</v>
      </c>
      <c r="AL26" s="638">
        <f t="shared" si="28"/>
        <v>876</v>
      </c>
      <c r="AM26" s="639">
        <f t="shared" si="14"/>
        <v>4079</v>
      </c>
      <c r="AN26" s="637">
        <f>SUM(AK26,AH26,AE26,AB26,Y26,V26,S26,P26,M26,J26,G26,D26)</f>
        <v>34094</v>
      </c>
      <c r="AO26" s="638">
        <f>SUM(AO6,AO10,AO14,AO18,AO22)</f>
        <v>10000</v>
      </c>
      <c r="AP26" s="637">
        <f t="shared" si="8"/>
        <v>44094</v>
      </c>
      <c r="AQ26" s="419"/>
      <c r="AR26" s="17"/>
      <c r="AS26" s="17"/>
    </row>
    <row r="27" spans="1:45" ht="38.25" customHeight="1">
      <c r="A27" s="1122"/>
      <c r="B27" s="137" t="s">
        <v>532</v>
      </c>
      <c r="C27" s="240" t="s">
        <v>531</v>
      </c>
      <c r="D27" s="633">
        <f t="shared" si="17"/>
        <v>13</v>
      </c>
      <c r="E27" s="634">
        <f t="shared" si="17"/>
        <v>29</v>
      </c>
      <c r="F27" s="635">
        <f t="shared" si="0"/>
        <v>42</v>
      </c>
      <c r="G27" s="633">
        <f t="shared" si="18"/>
        <v>161</v>
      </c>
      <c r="H27" s="634">
        <f t="shared" si="18"/>
        <v>643</v>
      </c>
      <c r="I27" s="635">
        <f t="shared" si="1"/>
        <v>804</v>
      </c>
      <c r="J27" s="633">
        <f t="shared" si="19"/>
        <v>228</v>
      </c>
      <c r="K27" s="634">
        <f t="shared" si="19"/>
        <v>853</v>
      </c>
      <c r="L27" s="635">
        <f t="shared" si="9"/>
        <v>1081</v>
      </c>
      <c r="M27" s="633">
        <f t="shared" si="20"/>
        <v>313</v>
      </c>
      <c r="N27" s="634">
        <f t="shared" si="20"/>
        <v>1290</v>
      </c>
      <c r="O27" s="635">
        <f t="shared" si="2"/>
        <v>1603</v>
      </c>
      <c r="P27" s="633">
        <f t="shared" si="21"/>
        <v>203</v>
      </c>
      <c r="Q27" s="634">
        <f t="shared" si="21"/>
        <v>980</v>
      </c>
      <c r="R27" s="635">
        <f t="shared" si="3"/>
        <v>1183</v>
      </c>
      <c r="S27" s="633">
        <f t="shared" si="22"/>
        <v>228</v>
      </c>
      <c r="T27" s="634">
        <f t="shared" si="22"/>
        <v>996</v>
      </c>
      <c r="U27" s="633">
        <f t="shared" si="4"/>
        <v>1224</v>
      </c>
      <c r="V27" s="636">
        <f t="shared" si="23"/>
        <v>316</v>
      </c>
      <c r="W27" s="634">
        <f t="shared" si="23"/>
        <v>1040</v>
      </c>
      <c r="X27" s="634">
        <f t="shared" si="5"/>
        <v>1356</v>
      </c>
      <c r="Y27" s="633">
        <f t="shared" si="24"/>
        <v>244</v>
      </c>
      <c r="Z27" s="634">
        <f t="shared" si="24"/>
        <v>996</v>
      </c>
      <c r="AA27" s="635">
        <f t="shared" si="10"/>
        <v>1240</v>
      </c>
      <c r="AB27" s="633">
        <f t="shared" si="25"/>
        <v>267</v>
      </c>
      <c r="AC27" s="634">
        <f t="shared" si="25"/>
        <v>1047</v>
      </c>
      <c r="AD27" s="635">
        <f t="shared" si="11"/>
        <v>1314</v>
      </c>
      <c r="AE27" s="633">
        <f t="shared" si="26"/>
        <v>223</v>
      </c>
      <c r="AF27" s="634">
        <f t="shared" si="26"/>
        <v>899</v>
      </c>
      <c r="AG27" s="635">
        <f t="shared" si="12"/>
        <v>1122</v>
      </c>
      <c r="AH27" s="633">
        <f t="shared" si="27"/>
        <v>273</v>
      </c>
      <c r="AI27" s="634">
        <f t="shared" si="27"/>
        <v>1031</v>
      </c>
      <c r="AJ27" s="635">
        <f t="shared" si="13"/>
        <v>1304</v>
      </c>
      <c r="AK27" s="633">
        <f t="shared" si="28"/>
        <v>211</v>
      </c>
      <c r="AL27" s="634">
        <f t="shared" si="28"/>
        <v>930</v>
      </c>
      <c r="AM27" s="635">
        <f t="shared" si="14"/>
        <v>1141</v>
      </c>
      <c r="AN27" s="633">
        <f>SUM(AK27,AH27,AE27,AB27,Y27,V27,S27,P27,M27,J27,G27,D27)</f>
        <v>2680</v>
      </c>
      <c r="AO27" s="634">
        <f>SUM(AO7,AO11,AO15,AO19,AO23)</f>
        <v>10734</v>
      </c>
      <c r="AP27" s="633">
        <f t="shared" si="8"/>
        <v>13414</v>
      </c>
      <c r="AQ27" s="419"/>
      <c r="AR27" s="17"/>
      <c r="AS27" s="17"/>
    </row>
    <row r="28" spans="1:45" ht="38.25" customHeight="1" thickBot="1">
      <c r="A28" s="1124"/>
      <c r="B28" s="209"/>
      <c r="C28" s="210"/>
      <c r="D28" s="641">
        <f>SUM(D25:D27)</f>
        <v>569</v>
      </c>
      <c r="E28" s="642">
        <f>SUM(E25:E27)</f>
        <v>190</v>
      </c>
      <c r="F28" s="643">
        <f t="shared" si="0"/>
        <v>759</v>
      </c>
      <c r="G28" s="641">
        <f>SUM(G25:G27)</f>
        <v>4138</v>
      </c>
      <c r="H28" s="642">
        <f>SUM(H25:H27)</f>
        <v>1830</v>
      </c>
      <c r="I28" s="643">
        <f t="shared" si="1"/>
        <v>5968</v>
      </c>
      <c r="J28" s="641">
        <f>SUM(J25:J27)</f>
        <v>4375</v>
      </c>
      <c r="K28" s="642">
        <f>SUM(K25:K27)</f>
        <v>2115</v>
      </c>
      <c r="L28" s="643">
        <f t="shared" si="9"/>
        <v>6490</v>
      </c>
      <c r="M28" s="641">
        <f>SUM(M25:M27)</f>
        <v>4874</v>
      </c>
      <c r="N28" s="642">
        <f>SUM(N25:N27)</f>
        <v>2861</v>
      </c>
      <c r="O28" s="643">
        <f t="shared" si="2"/>
        <v>7735</v>
      </c>
      <c r="P28" s="641">
        <f>SUM(P25:P27)</f>
        <v>4721</v>
      </c>
      <c r="Q28" s="642">
        <f>SUM(Q25:Q27)</f>
        <v>2375</v>
      </c>
      <c r="R28" s="643">
        <f t="shared" si="3"/>
        <v>7096</v>
      </c>
      <c r="S28" s="641">
        <f>SUM(S25:S27)</f>
        <v>4915</v>
      </c>
      <c r="T28" s="642">
        <f>SUM(T25:T27)</f>
        <v>2376</v>
      </c>
      <c r="U28" s="641">
        <f t="shared" si="4"/>
        <v>7291</v>
      </c>
      <c r="V28" s="644">
        <f>SUM(V25:V27)</f>
        <v>4936</v>
      </c>
      <c r="W28" s="642">
        <f>SUM(W25:W27)</f>
        <v>2511</v>
      </c>
      <c r="X28" s="642">
        <f t="shared" si="5"/>
        <v>7447</v>
      </c>
      <c r="Y28" s="641">
        <f>SUM(Y25:Y27)</f>
        <v>4807</v>
      </c>
      <c r="Z28" s="642">
        <f>SUM(Z25:Z27)</f>
        <v>2422</v>
      </c>
      <c r="AA28" s="643">
        <f t="shared" si="10"/>
        <v>7229</v>
      </c>
      <c r="AB28" s="641">
        <f>SUM(AB25:AB27)</f>
        <v>4666</v>
      </c>
      <c r="AC28" s="642">
        <f>SUM(AC25:AC27)</f>
        <v>2474</v>
      </c>
      <c r="AD28" s="643">
        <f t="shared" si="11"/>
        <v>7140</v>
      </c>
      <c r="AE28" s="641">
        <f>SUM(AE25:AE27)</f>
        <v>4381</v>
      </c>
      <c r="AF28" s="642">
        <f>SUM(AF25:AF27)</f>
        <v>2265</v>
      </c>
      <c r="AG28" s="643">
        <f t="shared" si="12"/>
        <v>6646</v>
      </c>
      <c r="AH28" s="641">
        <f>SUM(AH25:AH27)</f>
        <v>5153</v>
      </c>
      <c r="AI28" s="642">
        <f>SUM(AI25:AI27)</f>
        <v>2495</v>
      </c>
      <c r="AJ28" s="643">
        <f t="shared" si="13"/>
        <v>7648</v>
      </c>
      <c r="AK28" s="641">
        <f>SUM(AK25:AK27)</f>
        <v>4821</v>
      </c>
      <c r="AL28" s="642">
        <f>SUM(AL25:AL27)</f>
        <v>2278</v>
      </c>
      <c r="AM28" s="643">
        <f t="shared" si="14"/>
        <v>7099</v>
      </c>
      <c r="AN28" s="641">
        <f>SUM(AN25:AN27)</f>
        <v>52356</v>
      </c>
      <c r="AO28" s="642">
        <f>SUM(AO25:AO27)</f>
        <v>26192</v>
      </c>
      <c r="AP28" s="641">
        <f>SUM(AN28:AO28)</f>
        <v>78548</v>
      </c>
      <c r="AQ28" s="419">
        <f>AP28/91854*100</f>
        <v>85.51396781849456</v>
      </c>
      <c r="AR28" s="17"/>
      <c r="AS28" s="17"/>
    </row>
    <row r="29" spans="1:43" ht="21.7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86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395"/>
      <c r="AK29" s="115"/>
      <c r="AL29" s="115"/>
      <c r="AM29" s="115"/>
      <c r="AN29" s="115"/>
      <c r="AO29" s="115"/>
      <c r="AP29" s="30" t="s">
        <v>576</v>
      </c>
      <c r="AQ29" s="421"/>
    </row>
    <row r="30" ht="17.25">
      <c r="AQ30" s="422"/>
    </row>
    <row r="31" ht="17.25">
      <c r="AQ31" s="422"/>
    </row>
    <row r="32" spans="40:43" ht="17.25">
      <c r="AN32" s="424"/>
      <c r="AO32" s="424"/>
      <c r="AP32" s="424"/>
      <c r="AQ32" s="422"/>
    </row>
    <row r="33" spans="40:43" ht="17.25">
      <c r="AN33" s="424">
        <f>AN28/AP28*100</f>
        <v>66.65478433569282</v>
      </c>
      <c r="AO33" s="424">
        <f>AO28/AP28*100</f>
        <v>33.345215664307176</v>
      </c>
      <c r="AP33" s="424"/>
      <c r="AQ33" s="422"/>
    </row>
  </sheetData>
  <sheetProtection/>
  <mergeCells count="7">
    <mergeCell ref="A17:A20"/>
    <mergeCell ref="A21:A24"/>
    <mergeCell ref="A25:A28"/>
    <mergeCell ref="AO1:AP1"/>
    <mergeCell ref="A5:A8"/>
    <mergeCell ref="A9:A12"/>
    <mergeCell ref="A13:A16"/>
  </mergeCells>
  <printOptions/>
  <pageMargins left="0.64" right="0.61" top="1.07" bottom="0.35" header="0.5118110236220472" footer="0.5118110236220472"/>
  <pageSetup horizontalDpi="300" verticalDpi="300" orientation="portrait" paperSize="9" scale="64" r:id="rId2"/>
  <colBreaks count="1" manualBreakCount="1">
    <brk id="21" max="2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="80" zoomScaleNormal="75" zoomScaleSheetLayoutView="80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1" sqref="M21"/>
    </sheetView>
  </sheetViews>
  <sheetFormatPr defaultColWidth="9.00390625" defaultRowHeight="13.5"/>
  <cols>
    <col min="1" max="1" width="9.875" style="14" customWidth="1"/>
    <col min="2" max="2" width="10.50390625" style="14" customWidth="1"/>
    <col min="3" max="3" width="5.625" style="14" customWidth="1"/>
    <col min="4" max="6" width="6.875" style="14" customWidth="1"/>
    <col min="7" max="7" width="6.75390625" style="14" customWidth="1"/>
    <col min="8" max="39" width="6.875" style="14" customWidth="1"/>
    <col min="40" max="40" width="8.75390625" style="14" customWidth="1"/>
    <col min="41" max="41" width="8.50390625" style="14" customWidth="1"/>
    <col min="42" max="42" width="11.625" style="14" customWidth="1"/>
    <col min="43" max="43" width="11.75390625" style="433" customWidth="1"/>
    <col min="44" max="45" width="9.25390625" style="430" bestFit="1" customWidth="1"/>
    <col min="46" max="16384" width="9.00390625" style="14" customWidth="1"/>
  </cols>
  <sheetData>
    <row r="1" spans="1:43" ht="16.5" customHeight="1">
      <c r="A1" s="196" t="s">
        <v>512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396"/>
      <c r="R1" s="399"/>
      <c r="S1" s="400"/>
      <c r="T1" s="401"/>
      <c r="U1" s="186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7"/>
      <c r="AQ1" s="426"/>
    </row>
    <row r="2" spans="1:43" ht="16.5" customHeight="1" thickBot="1">
      <c r="A2" s="116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5"/>
      <c r="AO2" s="115"/>
      <c r="AP2" s="119" t="s">
        <v>577</v>
      </c>
      <c r="AQ2" s="426"/>
    </row>
    <row r="3" spans="1:43" ht="30" customHeight="1">
      <c r="A3" s="241"/>
      <c r="B3" s="241"/>
      <c r="C3" s="242" t="s">
        <v>23</v>
      </c>
      <c r="D3" s="122" t="s">
        <v>459</v>
      </c>
      <c r="E3" s="121"/>
      <c r="F3" s="120" t="s">
        <v>24</v>
      </c>
      <c r="G3" s="122" t="s">
        <v>83</v>
      </c>
      <c r="H3" s="121"/>
      <c r="I3" s="120" t="s">
        <v>24</v>
      </c>
      <c r="J3" s="122" t="s">
        <v>84</v>
      </c>
      <c r="K3" s="121"/>
      <c r="L3" s="120" t="s">
        <v>24</v>
      </c>
      <c r="M3" s="122" t="s">
        <v>85</v>
      </c>
      <c r="N3" s="121"/>
      <c r="O3" s="120" t="s">
        <v>24</v>
      </c>
      <c r="P3" s="122" t="s">
        <v>86</v>
      </c>
      <c r="Q3" s="121"/>
      <c r="R3" s="120" t="s">
        <v>24</v>
      </c>
      <c r="S3" s="122" t="s">
        <v>87</v>
      </c>
      <c r="T3" s="121"/>
      <c r="U3" s="120" t="s">
        <v>24</v>
      </c>
      <c r="V3" s="123" t="s">
        <v>88</v>
      </c>
      <c r="W3" s="121"/>
      <c r="X3" s="120" t="s">
        <v>24</v>
      </c>
      <c r="Y3" s="122" t="s">
        <v>89</v>
      </c>
      <c r="Z3" s="120"/>
      <c r="AA3" s="120" t="s">
        <v>24</v>
      </c>
      <c r="AB3" s="122" t="s">
        <v>91</v>
      </c>
      <c r="AC3" s="121"/>
      <c r="AD3" s="120" t="s">
        <v>24</v>
      </c>
      <c r="AE3" s="122" t="s">
        <v>460</v>
      </c>
      <c r="AF3" s="121"/>
      <c r="AG3" s="120" t="s">
        <v>24</v>
      </c>
      <c r="AH3" s="122" t="s">
        <v>90</v>
      </c>
      <c r="AI3" s="121"/>
      <c r="AJ3" s="120" t="s">
        <v>24</v>
      </c>
      <c r="AK3" s="122" t="s">
        <v>81</v>
      </c>
      <c r="AL3" s="121"/>
      <c r="AM3" s="120" t="s">
        <v>24</v>
      </c>
      <c r="AN3" s="122" t="s">
        <v>146</v>
      </c>
      <c r="AO3" s="121"/>
      <c r="AP3" s="120" t="s">
        <v>106</v>
      </c>
      <c r="AQ3" s="426"/>
    </row>
    <row r="4" spans="1:43" ht="30" customHeight="1">
      <c r="A4" s="16"/>
      <c r="B4" s="243"/>
      <c r="C4" s="244"/>
      <c r="D4" s="125"/>
      <c r="E4" s="124"/>
      <c r="F4" s="126"/>
      <c r="G4" s="125"/>
      <c r="H4" s="124"/>
      <c r="I4" s="126"/>
      <c r="J4" s="125"/>
      <c r="K4" s="124"/>
      <c r="L4" s="126"/>
      <c r="M4" s="125"/>
      <c r="N4" s="124"/>
      <c r="O4" s="124"/>
      <c r="P4" s="125"/>
      <c r="Q4" s="124"/>
      <c r="R4" s="126"/>
      <c r="S4" s="125"/>
      <c r="T4" s="124"/>
      <c r="U4" s="124"/>
      <c r="V4" s="124"/>
      <c r="W4" s="124"/>
      <c r="X4" s="126"/>
      <c r="Y4" s="125"/>
      <c r="Z4" s="124"/>
      <c r="AA4" s="124"/>
      <c r="AB4" s="125"/>
      <c r="AC4" s="124"/>
      <c r="AD4" s="126"/>
      <c r="AE4" s="125"/>
      <c r="AF4" s="124"/>
      <c r="AG4" s="126"/>
      <c r="AH4" s="125"/>
      <c r="AI4" s="124"/>
      <c r="AJ4" s="126"/>
      <c r="AK4" s="125"/>
      <c r="AL4" s="124"/>
      <c r="AM4" s="126"/>
      <c r="AN4" s="125"/>
      <c r="AO4" s="124"/>
      <c r="AP4" s="124"/>
      <c r="AQ4" s="426"/>
    </row>
    <row r="5" spans="1:45" s="29" customFormat="1" ht="30" customHeight="1">
      <c r="A5" s="246" t="s">
        <v>486</v>
      </c>
      <c r="B5" s="247" t="s">
        <v>31</v>
      </c>
      <c r="C5" s="245" t="s">
        <v>499</v>
      </c>
      <c r="D5" s="129" t="s">
        <v>28</v>
      </c>
      <c r="E5" s="233" t="s">
        <v>29</v>
      </c>
      <c r="F5" s="128" t="s">
        <v>106</v>
      </c>
      <c r="G5" s="129" t="s">
        <v>28</v>
      </c>
      <c r="H5" s="233" t="s">
        <v>29</v>
      </c>
      <c r="I5" s="128" t="s">
        <v>106</v>
      </c>
      <c r="J5" s="129" t="s">
        <v>28</v>
      </c>
      <c r="K5" s="233" t="s">
        <v>29</v>
      </c>
      <c r="L5" s="128" t="s">
        <v>106</v>
      </c>
      <c r="M5" s="129" t="s">
        <v>28</v>
      </c>
      <c r="N5" s="233" t="s">
        <v>29</v>
      </c>
      <c r="O5" s="130" t="s">
        <v>106</v>
      </c>
      <c r="P5" s="129" t="s">
        <v>28</v>
      </c>
      <c r="Q5" s="233" t="s">
        <v>29</v>
      </c>
      <c r="R5" s="128" t="s">
        <v>106</v>
      </c>
      <c r="S5" s="129" t="s">
        <v>28</v>
      </c>
      <c r="T5" s="233" t="s">
        <v>29</v>
      </c>
      <c r="U5" s="127" t="s">
        <v>106</v>
      </c>
      <c r="V5" s="131" t="s">
        <v>28</v>
      </c>
      <c r="W5" s="233" t="s">
        <v>29</v>
      </c>
      <c r="X5" s="128" t="s">
        <v>106</v>
      </c>
      <c r="Y5" s="129" t="s">
        <v>28</v>
      </c>
      <c r="Z5" s="233" t="s">
        <v>29</v>
      </c>
      <c r="AA5" s="132" t="s">
        <v>106</v>
      </c>
      <c r="AB5" s="129" t="s">
        <v>28</v>
      </c>
      <c r="AC5" s="233" t="s">
        <v>29</v>
      </c>
      <c r="AD5" s="128" t="s">
        <v>106</v>
      </c>
      <c r="AE5" s="129" t="s">
        <v>28</v>
      </c>
      <c r="AF5" s="233" t="s">
        <v>29</v>
      </c>
      <c r="AG5" s="128" t="s">
        <v>106</v>
      </c>
      <c r="AH5" s="129" t="s">
        <v>28</v>
      </c>
      <c r="AI5" s="233" t="s">
        <v>29</v>
      </c>
      <c r="AJ5" s="128" t="s">
        <v>106</v>
      </c>
      <c r="AK5" s="129" t="s">
        <v>28</v>
      </c>
      <c r="AL5" s="233" t="s">
        <v>29</v>
      </c>
      <c r="AM5" s="128" t="s">
        <v>106</v>
      </c>
      <c r="AN5" s="129" t="s">
        <v>28</v>
      </c>
      <c r="AO5" s="233" t="s">
        <v>29</v>
      </c>
      <c r="AP5" s="222" t="s">
        <v>106</v>
      </c>
      <c r="AQ5" s="427"/>
      <c r="AR5" s="431"/>
      <c r="AS5" s="431"/>
    </row>
    <row r="6" spans="1:43" ht="31.5" customHeight="1">
      <c r="A6" s="133"/>
      <c r="B6" s="134" t="s">
        <v>246</v>
      </c>
      <c r="C6" s="135" t="s">
        <v>145</v>
      </c>
      <c r="D6" s="536">
        <v>0</v>
      </c>
      <c r="E6" s="537">
        <v>0</v>
      </c>
      <c r="F6" s="663">
        <f>SUM(D6:E6)</f>
        <v>0</v>
      </c>
      <c r="G6" s="536">
        <v>2</v>
      </c>
      <c r="H6" s="537">
        <v>6</v>
      </c>
      <c r="I6" s="663">
        <f>SUM(G6:H6)</f>
        <v>8</v>
      </c>
      <c r="J6" s="536">
        <v>2</v>
      </c>
      <c r="K6" s="537">
        <v>4</v>
      </c>
      <c r="L6" s="663">
        <f>SUM(J6:K6)</f>
        <v>6</v>
      </c>
      <c r="M6" s="536">
        <v>4</v>
      </c>
      <c r="N6" s="537">
        <v>9</v>
      </c>
      <c r="O6" s="663">
        <f>SUM(M6:N6)</f>
        <v>13</v>
      </c>
      <c r="P6" s="536">
        <v>1</v>
      </c>
      <c r="Q6" s="537">
        <v>9</v>
      </c>
      <c r="R6" s="663">
        <f>SUM(P6:Q6)</f>
        <v>10</v>
      </c>
      <c r="S6" s="536">
        <v>3</v>
      </c>
      <c r="T6" s="537">
        <v>10</v>
      </c>
      <c r="U6" s="664">
        <f>SUM(S6:T6)</f>
        <v>13</v>
      </c>
      <c r="V6" s="538">
        <v>2</v>
      </c>
      <c r="W6" s="537">
        <v>11</v>
      </c>
      <c r="X6" s="663">
        <f>SUM(V6:W6)</f>
        <v>13</v>
      </c>
      <c r="Y6" s="536">
        <v>3</v>
      </c>
      <c r="Z6" s="537">
        <v>7</v>
      </c>
      <c r="AA6" s="663">
        <f>SUM(Y6:Z6)</f>
        <v>10</v>
      </c>
      <c r="AB6" s="536">
        <v>3</v>
      </c>
      <c r="AC6" s="537">
        <v>10</v>
      </c>
      <c r="AD6" s="663">
        <f>SUM(AB6:AC6)</f>
        <v>13</v>
      </c>
      <c r="AE6" s="536">
        <v>9</v>
      </c>
      <c r="AF6" s="537">
        <v>4</v>
      </c>
      <c r="AG6" s="663">
        <f>SUM(AE6:AF6)</f>
        <v>13</v>
      </c>
      <c r="AH6" s="536">
        <v>6</v>
      </c>
      <c r="AI6" s="537">
        <v>9</v>
      </c>
      <c r="AJ6" s="663">
        <f>SUM(AH6:AI6)</f>
        <v>15</v>
      </c>
      <c r="AK6" s="536">
        <v>11</v>
      </c>
      <c r="AL6" s="537">
        <v>7</v>
      </c>
      <c r="AM6" s="663">
        <f>SUM(AK6:AL6)</f>
        <v>18</v>
      </c>
      <c r="AN6" s="664">
        <f aca="true" t="shared" si="0" ref="AN6:AO8">SUM(D6,G6,J6,M6,P6,S6,V6,Y6,AB6,AE6,AH6,AK6)</f>
        <v>46</v>
      </c>
      <c r="AO6" s="665">
        <f t="shared" si="0"/>
        <v>86</v>
      </c>
      <c r="AP6" s="664">
        <f>SUM(AN6:AO6)</f>
        <v>132</v>
      </c>
      <c r="AQ6" s="426"/>
    </row>
    <row r="7" spans="1:43" ht="31.5" customHeight="1">
      <c r="A7" s="133" t="s">
        <v>470</v>
      </c>
      <c r="B7" s="136" t="s">
        <v>468</v>
      </c>
      <c r="C7" s="135" t="s">
        <v>461</v>
      </c>
      <c r="D7" s="533">
        <v>5</v>
      </c>
      <c r="E7" s="534">
        <v>1</v>
      </c>
      <c r="F7" s="656">
        <f>SUM(D7:E7)</f>
        <v>6</v>
      </c>
      <c r="G7" s="533">
        <v>100</v>
      </c>
      <c r="H7" s="534">
        <v>30</v>
      </c>
      <c r="I7" s="656">
        <f>SUM(G7:H7)</f>
        <v>130</v>
      </c>
      <c r="J7" s="533">
        <v>265</v>
      </c>
      <c r="K7" s="534">
        <v>67</v>
      </c>
      <c r="L7" s="656">
        <f>SUM(J7:K7)</f>
        <v>332</v>
      </c>
      <c r="M7" s="533">
        <v>119</v>
      </c>
      <c r="N7" s="534">
        <v>44</v>
      </c>
      <c r="O7" s="656">
        <f>SUM(M7:N7)</f>
        <v>163</v>
      </c>
      <c r="P7" s="533">
        <v>100</v>
      </c>
      <c r="Q7" s="534">
        <v>34</v>
      </c>
      <c r="R7" s="656">
        <f>SUM(P7:Q7)</f>
        <v>134</v>
      </c>
      <c r="S7" s="533">
        <v>97</v>
      </c>
      <c r="T7" s="534">
        <v>34</v>
      </c>
      <c r="U7" s="657">
        <f>SUM(S7:T7)</f>
        <v>131</v>
      </c>
      <c r="V7" s="535">
        <v>89</v>
      </c>
      <c r="W7" s="534">
        <v>39</v>
      </c>
      <c r="X7" s="656">
        <f>SUM(V7:W7)</f>
        <v>128</v>
      </c>
      <c r="Y7" s="533">
        <v>114</v>
      </c>
      <c r="Z7" s="534">
        <v>41</v>
      </c>
      <c r="AA7" s="656">
        <f>SUM(Y7:Z7)</f>
        <v>155</v>
      </c>
      <c r="AB7" s="533">
        <v>192</v>
      </c>
      <c r="AC7" s="534">
        <v>44</v>
      </c>
      <c r="AD7" s="656">
        <f>SUM(AB7:AC7)</f>
        <v>236</v>
      </c>
      <c r="AE7" s="533">
        <v>71</v>
      </c>
      <c r="AF7" s="534">
        <v>35</v>
      </c>
      <c r="AG7" s="656">
        <f>SUM(AE7:AF7)</f>
        <v>106</v>
      </c>
      <c r="AH7" s="533">
        <v>113</v>
      </c>
      <c r="AI7" s="534">
        <v>35</v>
      </c>
      <c r="AJ7" s="656">
        <f>SUM(AH7:AI7)</f>
        <v>148</v>
      </c>
      <c r="AK7" s="533">
        <v>45</v>
      </c>
      <c r="AL7" s="534">
        <v>43</v>
      </c>
      <c r="AM7" s="656">
        <f>SUM(AK7:AL7)</f>
        <v>88</v>
      </c>
      <c r="AN7" s="657">
        <f t="shared" si="0"/>
        <v>1310</v>
      </c>
      <c r="AO7" s="655">
        <f t="shared" si="0"/>
        <v>447</v>
      </c>
      <c r="AP7" s="657">
        <f>SUM(AN7:AO7)</f>
        <v>1757</v>
      </c>
      <c r="AQ7" s="426"/>
    </row>
    <row r="8" spans="1:45" ht="31.5" customHeight="1">
      <c r="A8" s="133"/>
      <c r="B8" s="234" t="s">
        <v>469</v>
      </c>
      <c r="C8" s="235" t="s">
        <v>461</v>
      </c>
      <c r="D8" s="533">
        <v>2</v>
      </c>
      <c r="E8" s="534">
        <v>5</v>
      </c>
      <c r="F8" s="656">
        <f>SUM(D8:E8)</f>
        <v>7</v>
      </c>
      <c r="G8" s="533">
        <v>30</v>
      </c>
      <c r="H8" s="534">
        <v>64</v>
      </c>
      <c r="I8" s="656">
        <f>SUM(G8:H8)</f>
        <v>94</v>
      </c>
      <c r="J8" s="533">
        <v>91</v>
      </c>
      <c r="K8" s="534">
        <v>172</v>
      </c>
      <c r="L8" s="656">
        <f>SUM(J8:K8)</f>
        <v>263</v>
      </c>
      <c r="M8" s="533">
        <v>154</v>
      </c>
      <c r="N8" s="534">
        <v>217</v>
      </c>
      <c r="O8" s="656">
        <f>SUM(M8:N8)</f>
        <v>371</v>
      </c>
      <c r="P8" s="533">
        <v>34</v>
      </c>
      <c r="Q8" s="534">
        <v>101</v>
      </c>
      <c r="R8" s="656">
        <f>SUM(P8:Q8)</f>
        <v>135</v>
      </c>
      <c r="S8" s="533">
        <v>48</v>
      </c>
      <c r="T8" s="534">
        <v>98</v>
      </c>
      <c r="U8" s="657">
        <f>SUM(S8:T8)</f>
        <v>146</v>
      </c>
      <c r="V8" s="535">
        <v>120</v>
      </c>
      <c r="W8" s="534">
        <v>190</v>
      </c>
      <c r="X8" s="656">
        <f>SUM(V8:W8)</f>
        <v>310</v>
      </c>
      <c r="Y8" s="533">
        <v>83</v>
      </c>
      <c r="Z8" s="534">
        <v>137</v>
      </c>
      <c r="AA8" s="656">
        <f>SUM(Y8:Z8)</f>
        <v>220</v>
      </c>
      <c r="AB8" s="533">
        <v>138</v>
      </c>
      <c r="AC8" s="534">
        <v>173</v>
      </c>
      <c r="AD8" s="656">
        <f>SUM(AB8:AC8)</f>
        <v>311</v>
      </c>
      <c r="AE8" s="533">
        <v>97</v>
      </c>
      <c r="AF8" s="534">
        <v>136</v>
      </c>
      <c r="AG8" s="656">
        <f>SUM(AE8:AF8)</f>
        <v>233</v>
      </c>
      <c r="AH8" s="533">
        <v>52</v>
      </c>
      <c r="AI8" s="534">
        <v>94</v>
      </c>
      <c r="AJ8" s="656">
        <f>SUM(AH8:AI8)</f>
        <v>146</v>
      </c>
      <c r="AK8" s="533">
        <v>41</v>
      </c>
      <c r="AL8" s="534">
        <v>120</v>
      </c>
      <c r="AM8" s="656">
        <f>SUM(AK8:AL8)</f>
        <v>161</v>
      </c>
      <c r="AN8" s="657">
        <f t="shared" si="0"/>
        <v>890</v>
      </c>
      <c r="AO8" s="655">
        <f t="shared" si="0"/>
        <v>1507</v>
      </c>
      <c r="AP8" s="657">
        <f>SUM(AN8:AO8)</f>
        <v>2397</v>
      </c>
      <c r="AQ8" s="426"/>
      <c r="AR8" s="430" t="s">
        <v>28</v>
      </c>
      <c r="AS8" s="430" t="s">
        <v>29</v>
      </c>
    </row>
    <row r="9" spans="1:45" ht="31.5" customHeight="1">
      <c r="A9" s="138"/>
      <c r="B9" s="236"/>
      <c r="C9" s="135"/>
      <c r="D9" s="653">
        <f aca="true" t="shared" si="1" ref="D9:AD9">SUM(D6:D8)</f>
        <v>7</v>
      </c>
      <c r="E9" s="651">
        <f t="shared" si="1"/>
        <v>6</v>
      </c>
      <c r="F9" s="652">
        <f t="shared" si="1"/>
        <v>13</v>
      </c>
      <c r="G9" s="653">
        <f t="shared" si="1"/>
        <v>132</v>
      </c>
      <c r="H9" s="651">
        <f t="shared" si="1"/>
        <v>100</v>
      </c>
      <c r="I9" s="652">
        <f t="shared" si="1"/>
        <v>232</v>
      </c>
      <c r="J9" s="653">
        <f t="shared" si="1"/>
        <v>358</v>
      </c>
      <c r="K9" s="651">
        <f t="shared" si="1"/>
        <v>243</v>
      </c>
      <c r="L9" s="652">
        <f t="shared" si="1"/>
        <v>601</v>
      </c>
      <c r="M9" s="653">
        <f t="shared" si="1"/>
        <v>277</v>
      </c>
      <c r="N9" s="651">
        <f t="shared" si="1"/>
        <v>270</v>
      </c>
      <c r="O9" s="652">
        <f t="shared" si="1"/>
        <v>547</v>
      </c>
      <c r="P9" s="653">
        <f t="shared" si="1"/>
        <v>135</v>
      </c>
      <c r="Q9" s="651">
        <f t="shared" si="1"/>
        <v>144</v>
      </c>
      <c r="R9" s="652">
        <f t="shared" si="1"/>
        <v>279</v>
      </c>
      <c r="S9" s="653">
        <f t="shared" si="1"/>
        <v>148</v>
      </c>
      <c r="T9" s="651">
        <f t="shared" si="1"/>
        <v>142</v>
      </c>
      <c r="U9" s="653">
        <f>SUM(U6:U8)</f>
        <v>290</v>
      </c>
      <c r="V9" s="654">
        <f t="shared" si="1"/>
        <v>211</v>
      </c>
      <c r="W9" s="651">
        <f t="shared" si="1"/>
        <v>240</v>
      </c>
      <c r="X9" s="652">
        <f t="shared" si="1"/>
        <v>451</v>
      </c>
      <c r="Y9" s="653">
        <f t="shared" si="1"/>
        <v>200</v>
      </c>
      <c r="Z9" s="651">
        <f t="shared" si="1"/>
        <v>185</v>
      </c>
      <c r="AA9" s="652">
        <f t="shared" si="1"/>
        <v>385</v>
      </c>
      <c r="AB9" s="653">
        <f t="shared" si="1"/>
        <v>333</v>
      </c>
      <c r="AC9" s="651">
        <f t="shared" si="1"/>
        <v>227</v>
      </c>
      <c r="AD9" s="652">
        <f t="shared" si="1"/>
        <v>560</v>
      </c>
      <c r="AE9" s="653">
        <f aca="true" t="shared" si="2" ref="AE9:AM9">SUM(AE6:AE8)</f>
        <v>177</v>
      </c>
      <c r="AF9" s="651">
        <f t="shared" si="2"/>
        <v>175</v>
      </c>
      <c r="AG9" s="652">
        <f t="shared" si="2"/>
        <v>352</v>
      </c>
      <c r="AH9" s="653">
        <f t="shared" si="2"/>
        <v>171</v>
      </c>
      <c r="AI9" s="651">
        <f t="shared" si="2"/>
        <v>138</v>
      </c>
      <c r="AJ9" s="652">
        <f t="shared" si="2"/>
        <v>309</v>
      </c>
      <c r="AK9" s="653">
        <f t="shared" si="2"/>
        <v>97</v>
      </c>
      <c r="AL9" s="651">
        <f t="shared" si="2"/>
        <v>170</v>
      </c>
      <c r="AM9" s="652">
        <f t="shared" si="2"/>
        <v>267</v>
      </c>
      <c r="AN9" s="653">
        <f>SUM(AN6:AN8)</f>
        <v>2246</v>
      </c>
      <c r="AO9" s="651">
        <f>SUM(AO6:AO8)</f>
        <v>2040</v>
      </c>
      <c r="AP9" s="653">
        <f>SUM(AP6:AP8)</f>
        <v>4286</v>
      </c>
      <c r="AQ9" s="428">
        <f>AP9/AP37*100</f>
        <v>5.45653613077354</v>
      </c>
      <c r="AR9" s="432">
        <f>AN9/AN37*100</f>
        <v>4.289861715944687</v>
      </c>
      <c r="AS9" s="432">
        <f>AO9/AO37*100</f>
        <v>7.788637751985339</v>
      </c>
    </row>
    <row r="10" spans="1:43" ht="31.5" customHeight="1">
      <c r="A10" s="133"/>
      <c r="B10" s="134" t="s">
        <v>246</v>
      </c>
      <c r="C10" s="135" t="s">
        <v>145</v>
      </c>
      <c r="D10" s="533">
        <v>34</v>
      </c>
      <c r="E10" s="534">
        <v>18</v>
      </c>
      <c r="F10" s="656">
        <f>SUM(D10:E10)</f>
        <v>52</v>
      </c>
      <c r="G10" s="533">
        <v>153</v>
      </c>
      <c r="H10" s="534">
        <v>100</v>
      </c>
      <c r="I10" s="656">
        <f>SUM(G10:H10)</f>
        <v>253</v>
      </c>
      <c r="J10" s="533">
        <v>145</v>
      </c>
      <c r="K10" s="534">
        <v>102</v>
      </c>
      <c r="L10" s="656">
        <f>SUM(J10:K10)</f>
        <v>247</v>
      </c>
      <c r="M10" s="533">
        <v>153</v>
      </c>
      <c r="N10" s="534">
        <v>96</v>
      </c>
      <c r="O10" s="656">
        <f>SUM(M10:N10)</f>
        <v>249</v>
      </c>
      <c r="P10" s="533">
        <v>152</v>
      </c>
      <c r="Q10" s="534">
        <v>98</v>
      </c>
      <c r="R10" s="656">
        <f>SUM(P10:Q10)</f>
        <v>250</v>
      </c>
      <c r="S10" s="533">
        <v>122</v>
      </c>
      <c r="T10" s="534">
        <v>96</v>
      </c>
      <c r="U10" s="657">
        <f>SUM(S10:T10)</f>
        <v>218</v>
      </c>
      <c r="V10" s="535">
        <v>130</v>
      </c>
      <c r="W10" s="534">
        <v>92</v>
      </c>
      <c r="X10" s="656">
        <f>SUM(V10:W10)</f>
        <v>222</v>
      </c>
      <c r="Y10" s="533">
        <v>131</v>
      </c>
      <c r="Z10" s="534">
        <v>102</v>
      </c>
      <c r="AA10" s="656">
        <f>SUM(Y10:Z10)</f>
        <v>233</v>
      </c>
      <c r="AB10" s="533">
        <v>148</v>
      </c>
      <c r="AC10" s="534">
        <v>84</v>
      </c>
      <c r="AD10" s="656">
        <f>SUM(AB10:AC10)</f>
        <v>232</v>
      </c>
      <c r="AE10" s="533">
        <v>115</v>
      </c>
      <c r="AF10" s="534">
        <v>87</v>
      </c>
      <c r="AG10" s="656">
        <f>SUM(AE10:AF10)</f>
        <v>202</v>
      </c>
      <c r="AH10" s="533">
        <v>116</v>
      </c>
      <c r="AI10" s="534">
        <v>78</v>
      </c>
      <c r="AJ10" s="656">
        <f>SUM(AH10:AI10)</f>
        <v>194</v>
      </c>
      <c r="AK10" s="533">
        <v>147</v>
      </c>
      <c r="AL10" s="534">
        <v>106</v>
      </c>
      <c r="AM10" s="656">
        <f>SUM(AK10:AL10)</f>
        <v>253</v>
      </c>
      <c r="AN10" s="657">
        <f aca="true" t="shared" si="3" ref="AN10:AO12">SUM(D10,G10,J10,M10,P10,S10,V10,Y10,AB10,AE10,AH10,AK10)</f>
        <v>1546</v>
      </c>
      <c r="AO10" s="655">
        <f t="shared" si="3"/>
        <v>1059</v>
      </c>
      <c r="AP10" s="657">
        <f>SUM(AN10:AO10)</f>
        <v>2605</v>
      </c>
      <c r="AQ10" s="426"/>
    </row>
    <row r="11" spans="1:43" ht="31.5" customHeight="1">
      <c r="A11" s="133" t="s">
        <v>471</v>
      </c>
      <c r="B11" s="136" t="s">
        <v>468</v>
      </c>
      <c r="C11" s="135" t="s">
        <v>461</v>
      </c>
      <c r="D11" s="533">
        <v>28</v>
      </c>
      <c r="E11" s="534">
        <v>16</v>
      </c>
      <c r="F11" s="656">
        <f>SUM(D11:E11)</f>
        <v>44</v>
      </c>
      <c r="G11" s="533">
        <v>456</v>
      </c>
      <c r="H11" s="534">
        <v>160</v>
      </c>
      <c r="I11" s="656">
        <f>SUM(G11:H11)</f>
        <v>616</v>
      </c>
      <c r="J11" s="533">
        <v>541</v>
      </c>
      <c r="K11" s="534">
        <v>171</v>
      </c>
      <c r="L11" s="656">
        <f>SUM(J11:K11)</f>
        <v>712</v>
      </c>
      <c r="M11" s="533">
        <v>550</v>
      </c>
      <c r="N11" s="534">
        <v>221</v>
      </c>
      <c r="O11" s="656">
        <f>SUM(M11:N11)</f>
        <v>771</v>
      </c>
      <c r="P11" s="533">
        <v>597</v>
      </c>
      <c r="Q11" s="534">
        <v>188</v>
      </c>
      <c r="R11" s="656">
        <f>SUM(P11:Q11)</f>
        <v>785</v>
      </c>
      <c r="S11" s="533">
        <v>601</v>
      </c>
      <c r="T11" s="534">
        <v>178</v>
      </c>
      <c r="U11" s="657">
        <f>SUM(S11:T11)</f>
        <v>779</v>
      </c>
      <c r="V11" s="535">
        <v>511</v>
      </c>
      <c r="W11" s="534">
        <v>159</v>
      </c>
      <c r="X11" s="656">
        <f>SUM(V11:W11)</f>
        <v>670</v>
      </c>
      <c r="Y11" s="533">
        <v>602</v>
      </c>
      <c r="Z11" s="534">
        <v>182</v>
      </c>
      <c r="AA11" s="656">
        <f>SUM(Y11:Z11)</f>
        <v>784</v>
      </c>
      <c r="AB11" s="533">
        <v>498</v>
      </c>
      <c r="AC11" s="534">
        <v>186</v>
      </c>
      <c r="AD11" s="656">
        <f>SUM(AB11:AC11)</f>
        <v>684</v>
      </c>
      <c r="AE11" s="533">
        <v>455</v>
      </c>
      <c r="AF11" s="534">
        <v>193</v>
      </c>
      <c r="AG11" s="656">
        <f>SUM(AE11:AF11)</f>
        <v>648</v>
      </c>
      <c r="AH11" s="533">
        <v>625</v>
      </c>
      <c r="AI11" s="534">
        <v>174</v>
      </c>
      <c r="AJ11" s="656">
        <f>SUM(AH11:AI11)</f>
        <v>799</v>
      </c>
      <c r="AK11" s="533">
        <v>529</v>
      </c>
      <c r="AL11" s="534">
        <v>175</v>
      </c>
      <c r="AM11" s="656">
        <f>SUM(AK11:AL11)</f>
        <v>704</v>
      </c>
      <c r="AN11" s="657">
        <f t="shared" si="3"/>
        <v>5993</v>
      </c>
      <c r="AO11" s="655">
        <f t="shared" si="3"/>
        <v>2003</v>
      </c>
      <c r="AP11" s="657">
        <f>SUM(AN11:AO11)</f>
        <v>7996</v>
      </c>
      <c r="AQ11" s="426"/>
    </row>
    <row r="12" spans="1:43" ht="31.5" customHeight="1">
      <c r="A12" s="133"/>
      <c r="B12" s="234" t="s">
        <v>469</v>
      </c>
      <c r="C12" s="235" t="s">
        <v>461</v>
      </c>
      <c r="D12" s="533">
        <v>2</v>
      </c>
      <c r="E12" s="534">
        <v>8</v>
      </c>
      <c r="F12" s="656">
        <f>SUM(D12:E12)</f>
        <v>10</v>
      </c>
      <c r="G12" s="533">
        <v>33</v>
      </c>
      <c r="H12" s="534">
        <v>166</v>
      </c>
      <c r="I12" s="656">
        <f>SUM(G12:H12)</f>
        <v>199</v>
      </c>
      <c r="J12" s="533">
        <v>35</v>
      </c>
      <c r="K12" s="534">
        <v>181</v>
      </c>
      <c r="L12" s="656">
        <f>SUM(J12:K12)</f>
        <v>216</v>
      </c>
      <c r="M12" s="533">
        <v>27</v>
      </c>
      <c r="N12" s="534">
        <v>243</v>
      </c>
      <c r="O12" s="656">
        <f>SUM(M12:N12)</f>
        <v>270</v>
      </c>
      <c r="P12" s="533">
        <v>23</v>
      </c>
      <c r="Q12" s="534">
        <v>207</v>
      </c>
      <c r="R12" s="656">
        <f>SUM(P12:Q12)</f>
        <v>230</v>
      </c>
      <c r="S12" s="533">
        <v>42</v>
      </c>
      <c r="T12" s="534">
        <v>211</v>
      </c>
      <c r="U12" s="657">
        <f>SUM(S12:T12)</f>
        <v>253</v>
      </c>
      <c r="V12" s="535">
        <v>40</v>
      </c>
      <c r="W12" s="534">
        <v>175</v>
      </c>
      <c r="X12" s="656">
        <f>SUM(V12:W12)</f>
        <v>215</v>
      </c>
      <c r="Y12" s="533">
        <v>32</v>
      </c>
      <c r="Z12" s="534">
        <v>214</v>
      </c>
      <c r="AA12" s="656">
        <f>SUM(Y12:Z12)</f>
        <v>246</v>
      </c>
      <c r="AB12" s="533">
        <v>25</v>
      </c>
      <c r="AC12" s="534">
        <v>227</v>
      </c>
      <c r="AD12" s="656">
        <f>SUM(AB12:AC12)</f>
        <v>252</v>
      </c>
      <c r="AE12" s="533">
        <v>27</v>
      </c>
      <c r="AF12" s="534">
        <v>170</v>
      </c>
      <c r="AG12" s="656">
        <f>SUM(AE12:AF12)</f>
        <v>197</v>
      </c>
      <c r="AH12" s="533">
        <v>40</v>
      </c>
      <c r="AI12" s="534">
        <v>203</v>
      </c>
      <c r="AJ12" s="656">
        <f>SUM(AH12:AI12)</f>
        <v>243</v>
      </c>
      <c r="AK12" s="533">
        <v>37</v>
      </c>
      <c r="AL12" s="534">
        <v>177</v>
      </c>
      <c r="AM12" s="656">
        <f>SUM(AK12:AL12)</f>
        <v>214</v>
      </c>
      <c r="AN12" s="657">
        <f t="shared" si="3"/>
        <v>363</v>
      </c>
      <c r="AO12" s="655">
        <f t="shared" si="3"/>
        <v>2182</v>
      </c>
      <c r="AP12" s="657">
        <f>SUM(AN12:AO12)</f>
        <v>2545</v>
      </c>
      <c r="AQ12" s="426"/>
    </row>
    <row r="13" spans="1:45" ht="31.5" customHeight="1">
      <c r="A13" s="138"/>
      <c r="B13" s="236"/>
      <c r="C13" s="135"/>
      <c r="D13" s="653">
        <f aca="true" t="shared" si="4" ref="D13:I13">SUM(D10:D12)</f>
        <v>64</v>
      </c>
      <c r="E13" s="651">
        <f t="shared" si="4"/>
        <v>42</v>
      </c>
      <c r="F13" s="652">
        <f t="shared" si="4"/>
        <v>106</v>
      </c>
      <c r="G13" s="653">
        <f t="shared" si="4"/>
        <v>642</v>
      </c>
      <c r="H13" s="651">
        <f t="shared" si="4"/>
        <v>426</v>
      </c>
      <c r="I13" s="652">
        <f t="shared" si="4"/>
        <v>1068</v>
      </c>
      <c r="J13" s="653">
        <f>SUM(J10:J12)</f>
        <v>721</v>
      </c>
      <c r="K13" s="651">
        <f aca="true" t="shared" si="5" ref="K13:AP13">SUM(K10:K12)</f>
        <v>454</v>
      </c>
      <c r="L13" s="652">
        <f t="shared" si="5"/>
        <v>1175</v>
      </c>
      <c r="M13" s="653">
        <f t="shared" si="5"/>
        <v>730</v>
      </c>
      <c r="N13" s="651">
        <f t="shared" si="5"/>
        <v>560</v>
      </c>
      <c r="O13" s="652">
        <f t="shared" si="5"/>
        <v>1290</v>
      </c>
      <c r="P13" s="653">
        <f t="shared" si="5"/>
        <v>772</v>
      </c>
      <c r="Q13" s="651">
        <f t="shared" si="5"/>
        <v>493</v>
      </c>
      <c r="R13" s="652">
        <f t="shared" si="5"/>
        <v>1265</v>
      </c>
      <c r="S13" s="653">
        <f t="shared" si="5"/>
        <v>765</v>
      </c>
      <c r="T13" s="651">
        <f t="shared" si="5"/>
        <v>485</v>
      </c>
      <c r="U13" s="653">
        <f t="shared" si="5"/>
        <v>1250</v>
      </c>
      <c r="V13" s="654">
        <f t="shared" si="5"/>
        <v>681</v>
      </c>
      <c r="W13" s="651">
        <f t="shared" si="5"/>
        <v>426</v>
      </c>
      <c r="X13" s="652">
        <f t="shared" si="5"/>
        <v>1107</v>
      </c>
      <c r="Y13" s="653">
        <f t="shared" si="5"/>
        <v>765</v>
      </c>
      <c r="Z13" s="651">
        <f t="shared" si="5"/>
        <v>498</v>
      </c>
      <c r="AA13" s="652">
        <f t="shared" si="5"/>
        <v>1263</v>
      </c>
      <c r="AB13" s="653">
        <f t="shared" si="5"/>
        <v>671</v>
      </c>
      <c r="AC13" s="651">
        <f t="shared" si="5"/>
        <v>497</v>
      </c>
      <c r="AD13" s="652">
        <f t="shared" si="5"/>
        <v>1168</v>
      </c>
      <c r="AE13" s="653">
        <f t="shared" si="5"/>
        <v>597</v>
      </c>
      <c r="AF13" s="651">
        <f t="shared" si="5"/>
        <v>450</v>
      </c>
      <c r="AG13" s="652">
        <f t="shared" si="5"/>
        <v>1047</v>
      </c>
      <c r="AH13" s="653">
        <f t="shared" si="5"/>
        <v>781</v>
      </c>
      <c r="AI13" s="651">
        <f t="shared" si="5"/>
        <v>455</v>
      </c>
      <c r="AJ13" s="652">
        <f t="shared" si="5"/>
        <v>1236</v>
      </c>
      <c r="AK13" s="653">
        <f t="shared" si="5"/>
        <v>713</v>
      </c>
      <c r="AL13" s="651">
        <f t="shared" si="5"/>
        <v>458</v>
      </c>
      <c r="AM13" s="652">
        <f t="shared" si="5"/>
        <v>1171</v>
      </c>
      <c r="AN13" s="653">
        <f t="shared" si="5"/>
        <v>7902</v>
      </c>
      <c r="AO13" s="651">
        <f t="shared" si="5"/>
        <v>5244</v>
      </c>
      <c r="AP13" s="653">
        <f t="shared" si="5"/>
        <v>13146</v>
      </c>
      <c r="AQ13" s="426">
        <f>AP13/AP37*100</f>
        <v>16.736263176656312</v>
      </c>
      <c r="AR13" s="430">
        <f>AN13/AN37*100</f>
        <v>15.092826037130413</v>
      </c>
      <c r="AS13" s="430">
        <f>AO13/AO37*100</f>
        <v>20.021380574221137</v>
      </c>
    </row>
    <row r="14" spans="1:43" ht="31.5" customHeight="1">
      <c r="A14" s="133"/>
      <c r="B14" s="134" t="s">
        <v>246</v>
      </c>
      <c r="C14" s="135" t="s">
        <v>145</v>
      </c>
      <c r="D14" s="533">
        <v>91</v>
      </c>
      <c r="E14" s="534">
        <v>34</v>
      </c>
      <c r="F14" s="656">
        <f>SUM(D14:E14)</f>
        <v>125</v>
      </c>
      <c r="G14" s="533">
        <v>353</v>
      </c>
      <c r="H14" s="534">
        <v>159</v>
      </c>
      <c r="I14" s="656">
        <f>SUM(G14:H14)</f>
        <v>512</v>
      </c>
      <c r="J14" s="533">
        <v>327</v>
      </c>
      <c r="K14" s="534">
        <v>142</v>
      </c>
      <c r="L14" s="656">
        <f>SUM(J14:K14)</f>
        <v>469</v>
      </c>
      <c r="M14" s="533">
        <v>395</v>
      </c>
      <c r="N14" s="534">
        <v>141</v>
      </c>
      <c r="O14" s="656">
        <f>SUM(M14:N14)</f>
        <v>536</v>
      </c>
      <c r="P14" s="533">
        <v>357</v>
      </c>
      <c r="Q14" s="534">
        <v>102</v>
      </c>
      <c r="R14" s="656">
        <f>SUM(P14:Q14)</f>
        <v>459</v>
      </c>
      <c r="S14" s="533">
        <v>318</v>
      </c>
      <c r="T14" s="534">
        <v>117</v>
      </c>
      <c r="U14" s="657">
        <f>SUM(S14:T14)</f>
        <v>435</v>
      </c>
      <c r="V14" s="535">
        <v>331</v>
      </c>
      <c r="W14" s="534">
        <v>124</v>
      </c>
      <c r="X14" s="656">
        <f>SUM(V14:W14)</f>
        <v>455</v>
      </c>
      <c r="Y14" s="533">
        <v>312</v>
      </c>
      <c r="Z14" s="534">
        <v>105</v>
      </c>
      <c r="AA14" s="656">
        <f>SUM(Y14:Z14)</f>
        <v>417</v>
      </c>
      <c r="AB14" s="533">
        <v>341</v>
      </c>
      <c r="AC14" s="534">
        <v>125</v>
      </c>
      <c r="AD14" s="656">
        <f>SUM(AB14:AC14)</f>
        <v>466</v>
      </c>
      <c r="AE14" s="533">
        <v>301</v>
      </c>
      <c r="AF14" s="534">
        <v>122</v>
      </c>
      <c r="AG14" s="656">
        <f>SUM(AE14:AF14)</f>
        <v>423</v>
      </c>
      <c r="AH14" s="533">
        <v>281</v>
      </c>
      <c r="AI14" s="534">
        <v>102</v>
      </c>
      <c r="AJ14" s="656">
        <f>SUM(AH14:AI14)</f>
        <v>383</v>
      </c>
      <c r="AK14" s="533">
        <v>335</v>
      </c>
      <c r="AL14" s="534">
        <v>114</v>
      </c>
      <c r="AM14" s="656">
        <f>SUM(AK14:AL14)</f>
        <v>449</v>
      </c>
      <c r="AN14" s="657">
        <f aca="true" t="shared" si="6" ref="AN14:AO16">SUM(D14,G14,J14,M14,P14,S14,V14,Y14,AB14,AE14,AH14,AK14)</f>
        <v>3742</v>
      </c>
      <c r="AO14" s="655">
        <f>SUM(E14,H14,K14,N14,Q14,T14,W14,Z14,AC14,AF14,AI14,AL14)</f>
        <v>1387</v>
      </c>
      <c r="AP14" s="657">
        <f>SUM(AN14:AO14)</f>
        <v>5129</v>
      </c>
      <c r="AQ14" s="426"/>
    </row>
    <row r="15" spans="1:43" ht="31.5" customHeight="1">
      <c r="A15" s="133" t="s">
        <v>472</v>
      </c>
      <c r="B15" s="136" t="s">
        <v>468</v>
      </c>
      <c r="C15" s="135" t="s">
        <v>461</v>
      </c>
      <c r="D15" s="533">
        <v>33</v>
      </c>
      <c r="E15" s="534">
        <v>11</v>
      </c>
      <c r="F15" s="656">
        <f>SUM(D15:E15)</f>
        <v>44</v>
      </c>
      <c r="G15" s="533">
        <v>687</v>
      </c>
      <c r="H15" s="534">
        <v>140</v>
      </c>
      <c r="I15" s="656">
        <f>SUM(G15:H15)</f>
        <v>827</v>
      </c>
      <c r="J15" s="533">
        <v>651</v>
      </c>
      <c r="K15" s="534">
        <v>179</v>
      </c>
      <c r="L15" s="656">
        <f>SUM(J15:K15)</f>
        <v>830</v>
      </c>
      <c r="M15" s="533">
        <v>792</v>
      </c>
      <c r="N15" s="534">
        <v>283</v>
      </c>
      <c r="O15" s="656">
        <f>SUM(M15:N15)</f>
        <v>1075</v>
      </c>
      <c r="P15" s="533">
        <v>850</v>
      </c>
      <c r="Q15" s="534">
        <v>241</v>
      </c>
      <c r="R15" s="656">
        <f>SUM(P15:Q15)</f>
        <v>1091</v>
      </c>
      <c r="S15" s="533">
        <v>922</v>
      </c>
      <c r="T15" s="534">
        <v>243</v>
      </c>
      <c r="U15" s="657">
        <f>SUM(S15:T15)</f>
        <v>1165</v>
      </c>
      <c r="V15" s="535">
        <v>842</v>
      </c>
      <c r="W15" s="534">
        <v>247</v>
      </c>
      <c r="X15" s="656">
        <f>SUM(V15:W15)</f>
        <v>1089</v>
      </c>
      <c r="Y15" s="533">
        <v>822</v>
      </c>
      <c r="Z15" s="534">
        <v>243</v>
      </c>
      <c r="AA15" s="656">
        <f>SUM(Y15:Z15)</f>
        <v>1065</v>
      </c>
      <c r="AB15" s="533">
        <v>743</v>
      </c>
      <c r="AC15" s="534">
        <v>182</v>
      </c>
      <c r="AD15" s="656">
        <f>SUM(AB15:AC15)</f>
        <v>925</v>
      </c>
      <c r="AE15" s="533">
        <v>786</v>
      </c>
      <c r="AF15" s="534">
        <v>224</v>
      </c>
      <c r="AG15" s="656">
        <f>SUM(AE15:AF15)</f>
        <v>1010</v>
      </c>
      <c r="AH15" s="533">
        <v>976</v>
      </c>
      <c r="AI15" s="534">
        <v>235</v>
      </c>
      <c r="AJ15" s="656">
        <f>SUM(AH15:AI15)</f>
        <v>1211</v>
      </c>
      <c r="AK15" s="533">
        <v>820</v>
      </c>
      <c r="AL15" s="534">
        <v>218</v>
      </c>
      <c r="AM15" s="656">
        <f>SUM(AK15:AL15)</f>
        <v>1038</v>
      </c>
      <c r="AN15" s="657">
        <f t="shared" si="6"/>
        <v>8924</v>
      </c>
      <c r="AO15" s="655">
        <f t="shared" si="6"/>
        <v>2446</v>
      </c>
      <c r="AP15" s="657">
        <f>SUM(AN15:AO15)</f>
        <v>11370</v>
      </c>
      <c r="AQ15" s="426"/>
    </row>
    <row r="16" spans="1:43" ht="31.5" customHeight="1">
      <c r="A16" s="133"/>
      <c r="B16" s="234" t="s">
        <v>469</v>
      </c>
      <c r="C16" s="235" t="s">
        <v>461</v>
      </c>
      <c r="D16" s="533">
        <v>2</v>
      </c>
      <c r="E16" s="534">
        <v>4</v>
      </c>
      <c r="F16" s="656">
        <f>SUM(D16:E16)</f>
        <v>6</v>
      </c>
      <c r="G16" s="533">
        <v>21</v>
      </c>
      <c r="H16" s="534">
        <v>167</v>
      </c>
      <c r="I16" s="656">
        <f>SUM(G16:H16)</f>
        <v>188</v>
      </c>
      <c r="J16" s="533">
        <v>19</v>
      </c>
      <c r="K16" s="534">
        <v>157</v>
      </c>
      <c r="L16" s="656">
        <f>SUM(J16:K16)</f>
        <v>176</v>
      </c>
      <c r="M16" s="533">
        <v>31</v>
      </c>
      <c r="N16" s="534">
        <v>291</v>
      </c>
      <c r="O16" s="656">
        <f>SUM(M16:N16)</f>
        <v>322</v>
      </c>
      <c r="P16" s="533">
        <v>38</v>
      </c>
      <c r="Q16" s="534">
        <v>229</v>
      </c>
      <c r="R16" s="656">
        <f>SUM(P16:Q16)</f>
        <v>267</v>
      </c>
      <c r="S16" s="533">
        <v>30</v>
      </c>
      <c r="T16" s="534">
        <v>255</v>
      </c>
      <c r="U16" s="657">
        <f>SUM(S16:T16)</f>
        <v>285</v>
      </c>
      <c r="V16" s="535">
        <v>36</v>
      </c>
      <c r="W16" s="534">
        <v>230</v>
      </c>
      <c r="X16" s="656">
        <f>SUM(V16:W16)</f>
        <v>266</v>
      </c>
      <c r="Y16" s="533">
        <v>22</v>
      </c>
      <c r="Z16" s="534">
        <v>204</v>
      </c>
      <c r="AA16" s="656">
        <f>SUM(Y16:Z16)</f>
        <v>226</v>
      </c>
      <c r="AB16" s="533">
        <v>17</v>
      </c>
      <c r="AC16" s="534">
        <v>222</v>
      </c>
      <c r="AD16" s="656">
        <f>SUM(AB16:AC16)</f>
        <v>239</v>
      </c>
      <c r="AE16" s="533">
        <v>18</v>
      </c>
      <c r="AF16" s="534">
        <v>220</v>
      </c>
      <c r="AG16" s="656">
        <f>SUM(AE16:AF16)</f>
        <v>238</v>
      </c>
      <c r="AH16" s="533">
        <v>47</v>
      </c>
      <c r="AI16" s="534">
        <v>276</v>
      </c>
      <c r="AJ16" s="656">
        <f>SUM(AH16:AI16)</f>
        <v>323</v>
      </c>
      <c r="AK16" s="533">
        <v>28</v>
      </c>
      <c r="AL16" s="534">
        <v>223</v>
      </c>
      <c r="AM16" s="656">
        <f>SUM(AK16:AL16)</f>
        <v>251</v>
      </c>
      <c r="AN16" s="657">
        <f t="shared" si="6"/>
        <v>309</v>
      </c>
      <c r="AO16" s="655">
        <f t="shared" si="6"/>
        <v>2478</v>
      </c>
      <c r="AP16" s="657">
        <f>SUM(AN16:AO16)</f>
        <v>2787</v>
      </c>
      <c r="AQ16" s="426"/>
    </row>
    <row r="17" spans="1:45" ht="31.5" customHeight="1">
      <c r="A17" s="138"/>
      <c r="B17" s="236"/>
      <c r="C17" s="135"/>
      <c r="D17" s="653">
        <f aca="true" t="shared" si="7" ref="D17:AO17">SUM(D14:D16)</f>
        <v>126</v>
      </c>
      <c r="E17" s="651">
        <f t="shared" si="7"/>
        <v>49</v>
      </c>
      <c r="F17" s="652">
        <f t="shared" si="7"/>
        <v>175</v>
      </c>
      <c r="G17" s="653">
        <f t="shared" si="7"/>
        <v>1061</v>
      </c>
      <c r="H17" s="651">
        <f t="shared" si="7"/>
        <v>466</v>
      </c>
      <c r="I17" s="652">
        <f t="shared" si="7"/>
        <v>1527</v>
      </c>
      <c r="J17" s="653">
        <f t="shared" si="7"/>
        <v>997</v>
      </c>
      <c r="K17" s="651">
        <f t="shared" si="7"/>
        <v>478</v>
      </c>
      <c r="L17" s="652">
        <f t="shared" si="7"/>
        <v>1475</v>
      </c>
      <c r="M17" s="653">
        <f t="shared" si="7"/>
        <v>1218</v>
      </c>
      <c r="N17" s="651">
        <f t="shared" si="7"/>
        <v>715</v>
      </c>
      <c r="O17" s="652">
        <f t="shared" si="7"/>
        <v>1933</v>
      </c>
      <c r="P17" s="653">
        <f t="shared" si="7"/>
        <v>1245</v>
      </c>
      <c r="Q17" s="651">
        <f t="shared" si="7"/>
        <v>572</v>
      </c>
      <c r="R17" s="652">
        <f t="shared" si="7"/>
        <v>1817</v>
      </c>
      <c r="S17" s="653">
        <f t="shared" si="7"/>
        <v>1270</v>
      </c>
      <c r="T17" s="651">
        <f t="shared" si="7"/>
        <v>615</v>
      </c>
      <c r="U17" s="653">
        <f t="shared" si="7"/>
        <v>1885</v>
      </c>
      <c r="V17" s="654">
        <f t="shared" si="7"/>
        <v>1209</v>
      </c>
      <c r="W17" s="651">
        <f t="shared" si="7"/>
        <v>601</v>
      </c>
      <c r="X17" s="652">
        <f t="shared" si="7"/>
        <v>1810</v>
      </c>
      <c r="Y17" s="653">
        <f t="shared" si="7"/>
        <v>1156</v>
      </c>
      <c r="Z17" s="651">
        <f t="shared" si="7"/>
        <v>552</v>
      </c>
      <c r="AA17" s="652">
        <f t="shared" si="7"/>
        <v>1708</v>
      </c>
      <c r="AB17" s="653">
        <f t="shared" si="7"/>
        <v>1101</v>
      </c>
      <c r="AC17" s="651">
        <f t="shared" si="7"/>
        <v>529</v>
      </c>
      <c r="AD17" s="652">
        <f t="shared" si="7"/>
        <v>1630</v>
      </c>
      <c r="AE17" s="653">
        <f t="shared" si="7"/>
        <v>1105</v>
      </c>
      <c r="AF17" s="651">
        <f t="shared" si="7"/>
        <v>566</v>
      </c>
      <c r="AG17" s="652">
        <f t="shared" si="7"/>
        <v>1671</v>
      </c>
      <c r="AH17" s="653">
        <f t="shared" si="7"/>
        <v>1304</v>
      </c>
      <c r="AI17" s="651">
        <f t="shared" si="7"/>
        <v>613</v>
      </c>
      <c r="AJ17" s="652">
        <f t="shared" si="7"/>
        <v>1917</v>
      </c>
      <c r="AK17" s="653">
        <f t="shared" si="7"/>
        <v>1183</v>
      </c>
      <c r="AL17" s="651">
        <f t="shared" si="7"/>
        <v>555</v>
      </c>
      <c r="AM17" s="652">
        <f t="shared" si="7"/>
        <v>1738</v>
      </c>
      <c r="AN17" s="653">
        <f t="shared" si="7"/>
        <v>12975</v>
      </c>
      <c r="AO17" s="651">
        <f t="shared" si="7"/>
        <v>6311</v>
      </c>
      <c r="AP17" s="653">
        <f>SUM(AP14:AP16)</f>
        <v>19286</v>
      </c>
      <c r="AQ17" s="428">
        <f>AP17/AP37*100</f>
        <v>24.553139481590875</v>
      </c>
      <c r="AR17" s="432">
        <f>AN17/AN37*100</f>
        <v>24.782259912903964</v>
      </c>
      <c r="AS17" s="432">
        <f>AO17/AO37*100</f>
        <v>24.095143555284057</v>
      </c>
    </row>
    <row r="18" spans="1:43" ht="31.5" customHeight="1">
      <c r="A18" s="133"/>
      <c r="B18" s="134" t="s">
        <v>246</v>
      </c>
      <c r="C18" s="135" t="s">
        <v>145</v>
      </c>
      <c r="D18" s="536">
        <v>131</v>
      </c>
      <c r="E18" s="537">
        <v>43</v>
      </c>
      <c r="F18" s="663">
        <f>SUM(D18:E18)</f>
        <v>174</v>
      </c>
      <c r="G18" s="536">
        <v>451</v>
      </c>
      <c r="H18" s="537">
        <v>134</v>
      </c>
      <c r="I18" s="663">
        <f>SUM(G18:H18)</f>
        <v>585</v>
      </c>
      <c r="J18" s="536">
        <v>443</v>
      </c>
      <c r="K18" s="537">
        <v>129</v>
      </c>
      <c r="L18" s="663">
        <f>SUM(J18:K18)</f>
        <v>572</v>
      </c>
      <c r="M18" s="536">
        <v>465</v>
      </c>
      <c r="N18" s="537">
        <v>117</v>
      </c>
      <c r="O18" s="663">
        <f>SUM(M18:N18)</f>
        <v>582</v>
      </c>
      <c r="P18" s="536">
        <v>422</v>
      </c>
      <c r="Q18" s="537">
        <v>111</v>
      </c>
      <c r="R18" s="663">
        <f>SUM(P18:Q18)</f>
        <v>533</v>
      </c>
      <c r="S18" s="536">
        <v>384</v>
      </c>
      <c r="T18" s="537">
        <v>139</v>
      </c>
      <c r="U18" s="664">
        <f>SUM(S18:T18)</f>
        <v>523</v>
      </c>
      <c r="V18" s="538">
        <v>427</v>
      </c>
      <c r="W18" s="537">
        <v>131</v>
      </c>
      <c r="X18" s="663">
        <f>SUM(V18:W18)</f>
        <v>558</v>
      </c>
      <c r="Y18" s="536">
        <v>430</v>
      </c>
      <c r="Z18" s="537">
        <v>146</v>
      </c>
      <c r="AA18" s="663">
        <f>SUM(Y18:Z18)</f>
        <v>576</v>
      </c>
      <c r="AB18" s="536">
        <v>417</v>
      </c>
      <c r="AC18" s="537">
        <v>128</v>
      </c>
      <c r="AD18" s="663">
        <f>SUM(AB18:AC18)</f>
        <v>545</v>
      </c>
      <c r="AE18" s="536">
        <v>430</v>
      </c>
      <c r="AF18" s="537">
        <v>121</v>
      </c>
      <c r="AG18" s="663">
        <f>SUM(AE18:AF18)</f>
        <v>551</v>
      </c>
      <c r="AH18" s="536">
        <v>408</v>
      </c>
      <c r="AI18" s="537">
        <v>142</v>
      </c>
      <c r="AJ18" s="663">
        <f>SUM(AH18:AI18)</f>
        <v>550</v>
      </c>
      <c r="AK18" s="536">
        <v>436</v>
      </c>
      <c r="AL18" s="537">
        <v>117</v>
      </c>
      <c r="AM18" s="663">
        <f>SUM(AK18:AL18)</f>
        <v>553</v>
      </c>
      <c r="AN18" s="664">
        <f aca="true" t="shared" si="8" ref="AN18:AO20">SUM(D18,G18,J18,M18,P18,S18,V18,Y18,AB18,AE18,AH18,AK18)</f>
        <v>4844</v>
      </c>
      <c r="AO18" s="665">
        <f t="shared" si="8"/>
        <v>1458</v>
      </c>
      <c r="AP18" s="664">
        <f>SUM(AN18:AO18)</f>
        <v>6302</v>
      </c>
      <c r="AQ18" s="426"/>
    </row>
    <row r="19" spans="1:43" ht="31.5" customHeight="1">
      <c r="A19" s="133" t="s">
        <v>473</v>
      </c>
      <c r="B19" s="136" t="s">
        <v>468</v>
      </c>
      <c r="C19" s="135" t="s">
        <v>461</v>
      </c>
      <c r="D19" s="533">
        <v>40</v>
      </c>
      <c r="E19" s="534">
        <v>5</v>
      </c>
      <c r="F19" s="656">
        <f>SUM(D19:E19)</f>
        <v>45</v>
      </c>
      <c r="G19" s="533">
        <v>681</v>
      </c>
      <c r="H19" s="534">
        <v>170</v>
      </c>
      <c r="I19" s="656">
        <f>SUM(G19:H19)</f>
        <v>851</v>
      </c>
      <c r="J19" s="533">
        <v>707</v>
      </c>
      <c r="K19" s="534">
        <v>152</v>
      </c>
      <c r="L19" s="656">
        <f>SUM(J19:K19)</f>
        <v>859</v>
      </c>
      <c r="M19" s="533">
        <v>845</v>
      </c>
      <c r="N19" s="534">
        <v>261</v>
      </c>
      <c r="O19" s="656">
        <f>SUM(M19:N19)</f>
        <v>1106</v>
      </c>
      <c r="P19" s="533">
        <v>810</v>
      </c>
      <c r="Q19" s="534">
        <v>232</v>
      </c>
      <c r="R19" s="656">
        <f>SUM(P19:Q19)</f>
        <v>1042</v>
      </c>
      <c r="S19" s="533">
        <v>995</v>
      </c>
      <c r="T19" s="534">
        <v>231</v>
      </c>
      <c r="U19" s="657">
        <f>SUM(S19:T19)</f>
        <v>1226</v>
      </c>
      <c r="V19" s="535">
        <v>924</v>
      </c>
      <c r="W19" s="534">
        <v>229</v>
      </c>
      <c r="X19" s="656">
        <f>SUM(V19:W19)</f>
        <v>1153</v>
      </c>
      <c r="Y19" s="533">
        <v>853</v>
      </c>
      <c r="Z19" s="534">
        <v>217</v>
      </c>
      <c r="AA19" s="656">
        <f>SUM(Y19:Z19)</f>
        <v>1070</v>
      </c>
      <c r="AB19" s="533">
        <v>793</v>
      </c>
      <c r="AC19" s="534">
        <v>243</v>
      </c>
      <c r="AD19" s="656">
        <f>SUM(AB19:AC19)</f>
        <v>1036</v>
      </c>
      <c r="AE19" s="533">
        <v>800</v>
      </c>
      <c r="AF19" s="534">
        <v>215</v>
      </c>
      <c r="AG19" s="656">
        <f>SUM(AE19:AF19)</f>
        <v>1015</v>
      </c>
      <c r="AH19" s="533">
        <v>989</v>
      </c>
      <c r="AI19" s="534">
        <v>260</v>
      </c>
      <c r="AJ19" s="656">
        <f>SUM(AH19:AI19)</f>
        <v>1249</v>
      </c>
      <c r="AK19" s="533">
        <v>956</v>
      </c>
      <c r="AL19" s="534">
        <v>204</v>
      </c>
      <c r="AM19" s="656">
        <f>SUM(AK19:AL19)</f>
        <v>1160</v>
      </c>
      <c r="AN19" s="657">
        <f t="shared" si="8"/>
        <v>9393</v>
      </c>
      <c r="AO19" s="655">
        <f t="shared" si="8"/>
        <v>2419</v>
      </c>
      <c r="AP19" s="657">
        <f>SUM(AN19:AO19)</f>
        <v>11812</v>
      </c>
      <c r="AQ19" s="426"/>
    </row>
    <row r="20" spans="1:43" ht="31.5" customHeight="1">
      <c r="A20" s="133"/>
      <c r="B20" s="234" t="s">
        <v>469</v>
      </c>
      <c r="C20" s="235" t="s">
        <v>461</v>
      </c>
      <c r="D20" s="533">
        <v>4</v>
      </c>
      <c r="E20" s="534">
        <v>6</v>
      </c>
      <c r="F20" s="656">
        <f>SUM(D20:E20)</f>
        <v>10</v>
      </c>
      <c r="G20" s="533">
        <v>26</v>
      </c>
      <c r="H20" s="534">
        <v>110</v>
      </c>
      <c r="I20" s="656">
        <f>SUM(G20:H20)</f>
        <v>136</v>
      </c>
      <c r="J20" s="533">
        <v>37</v>
      </c>
      <c r="K20" s="534">
        <v>189</v>
      </c>
      <c r="L20" s="656">
        <f>SUM(J20:K20)</f>
        <v>226</v>
      </c>
      <c r="M20" s="533">
        <v>39</v>
      </c>
      <c r="N20" s="534">
        <v>265</v>
      </c>
      <c r="O20" s="656">
        <f>SUM(M20:N20)</f>
        <v>304</v>
      </c>
      <c r="P20" s="533">
        <v>38</v>
      </c>
      <c r="Q20" s="534">
        <v>204</v>
      </c>
      <c r="R20" s="656">
        <f>SUM(P20:Q20)</f>
        <v>242</v>
      </c>
      <c r="S20" s="533">
        <v>45</v>
      </c>
      <c r="T20" s="534">
        <v>230</v>
      </c>
      <c r="U20" s="657">
        <f>SUM(S20:T20)</f>
        <v>275</v>
      </c>
      <c r="V20" s="535">
        <v>49</v>
      </c>
      <c r="W20" s="534">
        <v>216</v>
      </c>
      <c r="X20" s="656">
        <f>SUM(V20:W20)</f>
        <v>265</v>
      </c>
      <c r="Y20" s="533">
        <v>44</v>
      </c>
      <c r="Z20" s="534">
        <v>216</v>
      </c>
      <c r="AA20" s="656">
        <f>SUM(Y20:Z20)</f>
        <v>260</v>
      </c>
      <c r="AB20" s="533">
        <v>32</v>
      </c>
      <c r="AC20" s="534">
        <v>204</v>
      </c>
      <c r="AD20" s="656">
        <f>SUM(AB20:AC20)</f>
        <v>236</v>
      </c>
      <c r="AE20" s="533">
        <v>25</v>
      </c>
      <c r="AF20" s="534">
        <v>184</v>
      </c>
      <c r="AG20" s="656">
        <f>SUM(AE20:AF20)</f>
        <v>209</v>
      </c>
      <c r="AH20" s="533">
        <v>43</v>
      </c>
      <c r="AI20" s="534">
        <v>220</v>
      </c>
      <c r="AJ20" s="656">
        <f>SUM(AH20:AI20)</f>
        <v>263</v>
      </c>
      <c r="AK20" s="533">
        <v>45</v>
      </c>
      <c r="AL20" s="534">
        <v>207</v>
      </c>
      <c r="AM20" s="656">
        <f>SUM(AK20:AL20)</f>
        <v>252</v>
      </c>
      <c r="AN20" s="657">
        <f t="shared" si="8"/>
        <v>427</v>
      </c>
      <c r="AO20" s="655">
        <f t="shared" si="8"/>
        <v>2251</v>
      </c>
      <c r="AP20" s="657">
        <f>SUM(AN20:AO20)</f>
        <v>2678</v>
      </c>
      <c r="AQ20" s="426"/>
    </row>
    <row r="21" spans="1:45" ht="31.5" customHeight="1">
      <c r="A21" s="138"/>
      <c r="B21" s="236"/>
      <c r="C21" s="135"/>
      <c r="D21" s="653">
        <f aca="true" t="shared" si="9" ref="D21:AP21">SUM(D18:D20)</f>
        <v>175</v>
      </c>
      <c r="E21" s="651">
        <f t="shared" si="9"/>
        <v>54</v>
      </c>
      <c r="F21" s="652">
        <f t="shared" si="9"/>
        <v>229</v>
      </c>
      <c r="G21" s="653">
        <f t="shared" si="9"/>
        <v>1158</v>
      </c>
      <c r="H21" s="651">
        <f t="shared" si="9"/>
        <v>414</v>
      </c>
      <c r="I21" s="652">
        <f t="shared" si="9"/>
        <v>1572</v>
      </c>
      <c r="J21" s="653">
        <f t="shared" si="9"/>
        <v>1187</v>
      </c>
      <c r="K21" s="651">
        <f t="shared" si="9"/>
        <v>470</v>
      </c>
      <c r="L21" s="652">
        <f t="shared" si="9"/>
        <v>1657</v>
      </c>
      <c r="M21" s="653">
        <f t="shared" si="9"/>
        <v>1349</v>
      </c>
      <c r="N21" s="651">
        <f t="shared" si="9"/>
        <v>643</v>
      </c>
      <c r="O21" s="652">
        <f t="shared" si="9"/>
        <v>1992</v>
      </c>
      <c r="P21" s="653">
        <f t="shared" si="9"/>
        <v>1270</v>
      </c>
      <c r="Q21" s="651">
        <f t="shared" si="9"/>
        <v>547</v>
      </c>
      <c r="R21" s="652">
        <f t="shared" si="9"/>
        <v>1817</v>
      </c>
      <c r="S21" s="653">
        <f t="shared" si="9"/>
        <v>1424</v>
      </c>
      <c r="T21" s="651">
        <f t="shared" si="9"/>
        <v>600</v>
      </c>
      <c r="U21" s="653">
        <f t="shared" si="9"/>
        <v>2024</v>
      </c>
      <c r="V21" s="654">
        <f t="shared" si="9"/>
        <v>1400</v>
      </c>
      <c r="W21" s="651">
        <f t="shared" si="9"/>
        <v>576</v>
      </c>
      <c r="X21" s="652">
        <f t="shared" si="9"/>
        <v>1976</v>
      </c>
      <c r="Y21" s="653">
        <f t="shared" si="9"/>
        <v>1327</v>
      </c>
      <c r="Z21" s="651">
        <f t="shared" si="9"/>
        <v>579</v>
      </c>
      <c r="AA21" s="652">
        <f t="shared" si="9"/>
        <v>1906</v>
      </c>
      <c r="AB21" s="653">
        <f t="shared" si="9"/>
        <v>1242</v>
      </c>
      <c r="AC21" s="651">
        <f t="shared" si="9"/>
        <v>575</v>
      </c>
      <c r="AD21" s="652">
        <f t="shared" si="9"/>
        <v>1817</v>
      </c>
      <c r="AE21" s="653">
        <f t="shared" si="9"/>
        <v>1255</v>
      </c>
      <c r="AF21" s="651">
        <f t="shared" si="9"/>
        <v>520</v>
      </c>
      <c r="AG21" s="652">
        <f t="shared" si="9"/>
        <v>1775</v>
      </c>
      <c r="AH21" s="653">
        <f t="shared" si="9"/>
        <v>1440</v>
      </c>
      <c r="AI21" s="651">
        <f t="shared" si="9"/>
        <v>622</v>
      </c>
      <c r="AJ21" s="652">
        <f t="shared" si="9"/>
        <v>2062</v>
      </c>
      <c r="AK21" s="653">
        <f t="shared" si="9"/>
        <v>1437</v>
      </c>
      <c r="AL21" s="651">
        <f t="shared" si="9"/>
        <v>528</v>
      </c>
      <c r="AM21" s="652">
        <f t="shared" si="9"/>
        <v>1965</v>
      </c>
      <c r="AN21" s="653">
        <f t="shared" si="9"/>
        <v>14664</v>
      </c>
      <c r="AO21" s="651">
        <f t="shared" si="9"/>
        <v>6128</v>
      </c>
      <c r="AP21" s="653">
        <f t="shared" si="9"/>
        <v>20792</v>
      </c>
      <c r="AQ21" s="426">
        <f>AP21/AP37*100</f>
        <v>26.470438458012936</v>
      </c>
      <c r="AR21" s="430">
        <f>AN21/AN37*100</f>
        <v>28.008251203300482</v>
      </c>
      <c r="AS21" s="430">
        <f>AO21/AO37*100</f>
        <v>23.396456933414782</v>
      </c>
    </row>
    <row r="22" spans="1:43" ht="31.5" customHeight="1">
      <c r="A22" s="133"/>
      <c r="B22" s="134" t="s">
        <v>246</v>
      </c>
      <c r="C22" s="135" t="s">
        <v>145</v>
      </c>
      <c r="D22" s="533">
        <v>116</v>
      </c>
      <c r="E22" s="534">
        <v>20</v>
      </c>
      <c r="F22" s="656">
        <f>SUM(D22:E22)</f>
        <v>136</v>
      </c>
      <c r="G22" s="533">
        <v>339</v>
      </c>
      <c r="H22" s="534">
        <v>85</v>
      </c>
      <c r="I22" s="656">
        <f>SUM(G22:H22)</f>
        <v>424</v>
      </c>
      <c r="J22" s="533">
        <v>355</v>
      </c>
      <c r="K22" s="534">
        <v>98</v>
      </c>
      <c r="L22" s="656">
        <f>SUM(J22:K22)</f>
        <v>453</v>
      </c>
      <c r="M22" s="533">
        <v>353</v>
      </c>
      <c r="N22" s="534">
        <v>88</v>
      </c>
      <c r="O22" s="656">
        <f>SUM(M22:N22)</f>
        <v>441</v>
      </c>
      <c r="P22" s="536">
        <v>365</v>
      </c>
      <c r="Q22" s="534">
        <v>91</v>
      </c>
      <c r="R22" s="656">
        <f>SUM(P22:Q22)</f>
        <v>456</v>
      </c>
      <c r="S22" s="533">
        <v>330</v>
      </c>
      <c r="T22" s="534">
        <v>75</v>
      </c>
      <c r="U22" s="657">
        <f>SUM(S22:T22)</f>
        <v>405</v>
      </c>
      <c r="V22" s="535">
        <v>378</v>
      </c>
      <c r="W22" s="534">
        <v>95</v>
      </c>
      <c r="X22" s="656">
        <f>SUM(V22:W22)</f>
        <v>473</v>
      </c>
      <c r="Y22" s="533">
        <v>343</v>
      </c>
      <c r="Z22" s="534">
        <v>91</v>
      </c>
      <c r="AA22" s="656">
        <f>SUM(Y22:Z22)</f>
        <v>434</v>
      </c>
      <c r="AB22" s="533">
        <v>382</v>
      </c>
      <c r="AC22" s="534">
        <v>83</v>
      </c>
      <c r="AD22" s="656">
        <f>SUM(AB22:AC22)</f>
        <v>465</v>
      </c>
      <c r="AE22" s="533">
        <v>393</v>
      </c>
      <c r="AF22" s="534">
        <v>79</v>
      </c>
      <c r="AG22" s="656">
        <f>SUM(AE22:AF22)</f>
        <v>472</v>
      </c>
      <c r="AH22" s="533">
        <v>353</v>
      </c>
      <c r="AI22" s="534">
        <v>88</v>
      </c>
      <c r="AJ22" s="656">
        <f>SUM(AH22:AI22)</f>
        <v>441</v>
      </c>
      <c r="AK22" s="533">
        <v>347</v>
      </c>
      <c r="AL22" s="534">
        <v>89</v>
      </c>
      <c r="AM22" s="656">
        <f>SUM(AK22:AL22)</f>
        <v>436</v>
      </c>
      <c r="AN22" s="657">
        <f aca="true" t="shared" si="10" ref="AN22:AO24">SUM(D22,G22,J22,M22,P22,S22,V22,Y22,AB22,AE22,AH22,AK22)</f>
        <v>4054</v>
      </c>
      <c r="AO22" s="655">
        <f t="shared" si="10"/>
        <v>982</v>
      </c>
      <c r="AP22" s="657">
        <f>SUM(AN22:AO22)</f>
        <v>5036</v>
      </c>
      <c r="AQ22" s="426"/>
    </row>
    <row r="23" spans="1:43" ht="31.5" customHeight="1">
      <c r="A23" s="133" t="s">
        <v>474</v>
      </c>
      <c r="B23" s="136" t="s">
        <v>468</v>
      </c>
      <c r="C23" s="135" t="s">
        <v>461</v>
      </c>
      <c r="D23" s="533">
        <v>28</v>
      </c>
      <c r="E23" s="534">
        <v>5</v>
      </c>
      <c r="F23" s="656">
        <f>SUM(D23:E23)</f>
        <v>33</v>
      </c>
      <c r="G23" s="533">
        <v>504</v>
      </c>
      <c r="H23" s="534">
        <v>125</v>
      </c>
      <c r="I23" s="656">
        <f>SUM(G23:H23)</f>
        <v>629</v>
      </c>
      <c r="J23" s="533">
        <v>468</v>
      </c>
      <c r="K23" s="534">
        <v>145</v>
      </c>
      <c r="L23" s="656">
        <f>SUM(J23:K23)</f>
        <v>613</v>
      </c>
      <c r="M23" s="533">
        <v>608</v>
      </c>
      <c r="N23" s="534">
        <v>203</v>
      </c>
      <c r="O23" s="656">
        <f>SUM(M23:N23)</f>
        <v>811</v>
      </c>
      <c r="P23" s="533">
        <v>583</v>
      </c>
      <c r="Q23" s="534">
        <v>191</v>
      </c>
      <c r="R23" s="656">
        <f>SUM(P23:Q23)</f>
        <v>774</v>
      </c>
      <c r="S23" s="533">
        <v>628</v>
      </c>
      <c r="T23" s="534">
        <v>162</v>
      </c>
      <c r="U23" s="657">
        <f>SUM(S23:T23)</f>
        <v>790</v>
      </c>
      <c r="V23" s="535">
        <v>678</v>
      </c>
      <c r="W23" s="534">
        <v>221</v>
      </c>
      <c r="X23" s="656">
        <f>SUM(V23:W23)</f>
        <v>899</v>
      </c>
      <c r="Y23" s="533">
        <v>599</v>
      </c>
      <c r="Z23" s="534">
        <v>197</v>
      </c>
      <c r="AA23" s="656">
        <f>SUM(Y23:Z23)</f>
        <v>796</v>
      </c>
      <c r="AB23" s="533">
        <v>573</v>
      </c>
      <c r="AC23" s="534">
        <v>216</v>
      </c>
      <c r="AD23" s="656">
        <f>SUM(AB23:AC23)</f>
        <v>789</v>
      </c>
      <c r="AE23" s="533">
        <v>509</v>
      </c>
      <c r="AF23" s="534">
        <v>189</v>
      </c>
      <c r="AG23" s="656">
        <f>SUM(AE23:AF23)</f>
        <v>698</v>
      </c>
      <c r="AH23" s="533">
        <v>708</v>
      </c>
      <c r="AI23" s="534">
        <v>220</v>
      </c>
      <c r="AJ23" s="656">
        <f>SUM(AH23:AI23)</f>
        <v>928</v>
      </c>
      <c r="AK23" s="533">
        <v>656</v>
      </c>
      <c r="AL23" s="534">
        <v>195</v>
      </c>
      <c r="AM23" s="656">
        <f>SUM(AK23:AL23)</f>
        <v>851</v>
      </c>
      <c r="AN23" s="657">
        <f t="shared" si="10"/>
        <v>6542</v>
      </c>
      <c r="AO23" s="655">
        <f t="shared" si="10"/>
        <v>2069</v>
      </c>
      <c r="AP23" s="657">
        <f>SUM(AN23:AO23)</f>
        <v>8611</v>
      </c>
      <c r="AQ23" s="426"/>
    </row>
    <row r="24" spans="1:43" ht="31.5" customHeight="1">
      <c r="A24" s="133"/>
      <c r="B24" s="234" t="s">
        <v>469</v>
      </c>
      <c r="C24" s="235" t="s">
        <v>461</v>
      </c>
      <c r="D24" s="533">
        <v>2</v>
      </c>
      <c r="E24" s="534">
        <v>5</v>
      </c>
      <c r="F24" s="656">
        <f>SUM(D24:E24)</f>
        <v>7</v>
      </c>
      <c r="G24" s="533">
        <v>35</v>
      </c>
      <c r="H24" s="534">
        <v>106</v>
      </c>
      <c r="I24" s="656">
        <f>SUM(G24:H24)</f>
        <v>141</v>
      </c>
      <c r="J24" s="533">
        <v>26</v>
      </c>
      <c r="K24" s="534">
        <v>116</v>
      </c>
      <c r="L24" s="656">
        <f>SUM(J24:K24)</f>
        <v>142</v>
      </c>
      <c r="M24" s="533">
        <v>49</v>
      </c>
      <c r="N24" s="534">
        <v>203</v>
      </c>
      <c r="O24" s="656">
        <f>SUM(M24:N24)</f>
        <v>252</v>
      </c>
      <c r="P24" s="533">
        <v>53</v>
      </c>
      <c r="Q24" s="534">
        <v>191</v>
      </c>
      <c r="R24" s="656">
        <f>SUM(P24:Q24)</f>
        <v>244</v>
      </c>
      <c r="S24" s="533">
        <v>41</v>
      </c>
      <c r="T24" s="534">
        <v>150</v>
      </c>
      <c r="U24" s="657">
        <f>SUM(S24:T24)</f>
        <v>191</v>
      </c>
      <c r="V24" s="535">
        <v>56</v>
      </c>
      <c r="W24" s="534">
        <v>175</v>
      </c>
      <c r="X24" s="656">
        <f>SUM(V24:W24)</f>
        <v>231</v>
      </c>
      <c r="Y24" s="533">
        <v>46</v>
      </c>
      <c r="Z24" s="534">
        <v>171</v>
      </c>
      <c r="AA24" s="656">
        <f>SUM(Y24:Z24)</f>
        <v>217</v>
      </c>
      <c r="AB24" s="533">
        <v>39</v>
      </c>
      <c r="AC24" s="534">
        <v>171</v>
      </c>
      <c r="AD24" s="656">
        <f>SUM(AB24:AC24)</f>
        <v>210</v>
      </c>
      <c r="AE24" s="533">
        <v>45</v>
      </c>
      <c r="AF24" s="534">
        <v>130</v>
      </c>
      <c r="AG24" s="656">
        <f>SUM(AE24:AF24)</f>
        <v>175</v>
      </c>
      <c r="AH24" s="533">
        <v>63</v>
      </c>
      <c r="AI24" s="534">
        <v>179</v>
      </c>
      <c r="AJ24" s="656">
        <f>SUM(AH24:AI24)</f>
        <v>242</v>
      </c>
      <c r="AK24" s="533">
        <v>43</v>
      </c>
      <c r="AL24" s="534">
        <v>151</v>
      </c>
      <c r="AM24" s="656">
        <f>SUM(AK24:AL24)</f>
        <v>194</v>
      </c>
      <c r="AN24" s="657">
        <f t="shared" si="10"/>
        <v>498</v>
      </c>
      <c r="AO24" s="655">
        <f t="shared" si="10"/>
        <v>1748</v>
      </c>
      <c r="AP24" s="657">
        <f>SUM(AN24:AO24)</f>
        <v>2246</v>
      </c>
      <c r="AQ24" s="426"/>
    </row>
    <row r="25" spans="1:45" ht="31.5" customHeight="1">
      <c r="A25" s="138"/>
      <c r="B25" s="236"/>
      <c r="C25" s="135"/>
      <c r="D25" s="653">
        <f aca="true" t="shared" si="11" ref="D25:AP25">SUM(D22:D24)</f>
        <v>146</v>
      </c>
      <c r="E25" s="651">
        <f t="shared" si="11"/>
        <v>30</v>
      </c>
      <c r="F25" s="652">
        <f t="shared" si="11"/>
        <v>176</v>
      </c>
      <c r="G25" s="653">
        <f t="shared" si="11"/>
        <v>878</v>
      </c>
      <c r="H25" s="651">
        <f t="shared" si="11"/>
        <v>316</v>
      </c>
      <c r="I25" s="652">
        <f t="shared" si="11"/>
        <v>1194</v>
      </c>
      <c r="J25" s="653">
        <f t="shared" si="11"/>
        <v>849</v>
      </c>
      <c r="K25" s="651">
        <f t="shared" si="11"/>
        <v>359</v>
      </c>
      <c r="L25" s="652">
        <f t="shared" si="11"/>
        <v>1208</v>
      </c>
      <c r="M25" s="653">
        <f t="shared" si="11"/>
        <v>1010</v>
      </c>
      <c r="N25" s="651">
        <f t="shared" si="11"/>
        <v>494</v>
      </c>
      <c r="O25" s="652">
        <f t="shared" si="11"/>
        <v>1504</v>
      </c>
      <c r="P25" s="653">
        <f t="shared" si="11"/>
        <v>1001</v>
      </c>
      <c r="Q25" s="651">
        <f t="shared" si="11"/>
        <v>473</v>
      </c>
      <c r="R25" s="652">
        <f t="shared" si="11"/>
        <v>1474</v>
      </c>
      <c r="S25" s="653">
        <f t="shared" si="11"/>
        <v>999</v>
      </c>
      <c r="T25" s="651">
        <f t="shared" si="11"/>
        <v>387</v>
      </c>
      <c r="U25" s="653">
        <f t="shared" si="11"/>
        <v>1386</v>
      </c>
      <c r="V25" s="654">
        <f t="shared" si="11"/>
        <v>1112</v>
      </c>
      <c r="W25" s="651">
        <f t="shared" si="11"/>
        <v>491</v>
      </c>
      <c r="X25" s="652">
        <f t="shared" si="11"/>
        <v>1603</v>
      </c>
      <c r="Y25" s="653">
        <f t="shared" si="11"/>
        <v>988</v>
      </c>
      <c r="Z25" s="651">
        <f t="shared" si="11"/>
        <v>459</v>
      </c>
      <c r="AA25" s="652">
        <f t="shared" si="11"/>
        <v>1447</v>
      </c>
      <c r="AB25" s="653">
        <f t="shared" si="11"/>
        <v>994</v>
      </c>
      <c r="AC25" s="651">
        <f t="shared" si="11"/>
        <v>470</v>
      </c>
      <c r="AD25" s="652">
        <f t="shared" si="11"/>
        <v>1464</v>
      </c>
      <c r="AE25" s="653">
        <f t="shared" si="11"/>
        <v>947</v>
      </c>
      <c r="AF25" s="651">
        <f t="shared" si="11"/>
        <v>398</v>
      </c>
      <c r="AG25" s="652">
        <f t="shared" si="11"/>
        <v>1345</v>
      </c>
      <c r="AH25" s="653">
        <f t="shared" si="11"/>
        <v>1124</v>
      </c>
      <c r="AI25" s="651">
        <f t="shared" si="11"/>
        <v>487</v>
      </c>
      <c r="AJ25" s="652">
        <f t="shared" si="11"/>
        <v>1611</v>
      </c>
      <c r="AK25" s="653">
        <f t="shared" si="11"/>
        <v>1046</v>
      </c>
      <c r="AL25" s="651">
        <f t="shared" si="11"/>
        <v>435</v>
      </c>
      <c r="AM25" s="652">
        <f t="shared" si="11"/>
        <v>1481</v>
      </c>
      <c r="AN25" s="653">
        <f t="shared" si="11"/>
        <v>11094</v>
      </c>
      <c r="AO25" s="651">
        <f t="shared" si="11"/>
        <v>4799</v>
      </c>
      <c r="AP25" s="653">
        <f t="shared" si="11"/>
        <v>15893</v>
      </c>
      <c r="AQ25" s="426">
        <f>AP25/AP37*100</f>
        <v>20.233487803635995</v>
      </c>
      <c r="AR25" s="430">
        <f>AN25/AN37*100</f>
        <v>21.18954847581939</v>
      </c>
      <c r="AS25" s="430">
        <f>AO25/AO37*100</f>
        <v>18.322388515577277</v>
      </c>
    </row>
    <row r="26" spans="1:43" ht="31.5" customHeight="1">
      <c r="A26" s="133"/>
      <c r="B26" s="134" t="s">
        <v>246</v>
      </c>
      <c r="C26" s="135" t="s">
        <v>145</v>
      </c>
      <c r="D26" s="536">
        <v>26</v>
      </c>
      <c r="E26" s="537">
        <v>5</v>
      </c>
      <c r="F26" s="663">
        <f>SUM(D26:E26)</f>
        <v>31</v>
      </c>
      <c r="G26" s="536">
        <v>82</v>
      </c>
      <c r="H26" s="537">
        <v>31</v>
      </c>
      <c r="I26" s="663">
        <f>SUM(G26:H26)</f>
        <v>113</v>
      </c>
      <c r="J26" s="536">
        <v>80</v>
      </c>
      <c r="K26" s="537">
        <v>34</v>
      </c>
      <c r="L26" s="663">
        <f>SUM(J26:K26)</f>
        <v>114</v>
      </c>
      <c r="M26" s="536">
        <v>83</v>
      </c>
      <c r="N26" s="537">
        <v>31</v>
      </c>
      <c r="O26" s="663">
        <f>SUM(M26:N26)</f>
        <v>114</v>
      </c>
      <c r="P26" s="533">
        <v>68</v>
      </c>
      <c r="Q26" s="537">
        <v>25</v>
      </c>
      <c r="R26" s="663">
        <f>SUM(P26:Q26)</f>
        <v>93</v>
      </c>
      <c r="S26" s="536">
        <v>75</v>
      </c>
      <c r="T26" s="537">
        <v>29</v>
      </c>
      <c r="U26" s="664">
        <f>SUM(S26:T26)</f>
        <v>104</v>
      </c>
      <c r="V26" s="538">
        <v>82</v>
      </c>
      <c r="W26" s="537">
        <v>33</v>
      </c>
      <c r="X26" s="663">
        <f>SUM(V26:W26)</f>
        <v>115</v>
      </c>
      <c r="Y26" s="536">
        <v>88</v>
      </c>
      <c r="Z26" s="537">
        <v>24</v>
      </c>
      <c r="AA26" s="663">
        <f>SUM(Y26:Z26)</f>
        <v>112</v>
      </c>
      <c r="AB26" s="536">
        <v>86</v>
      </c>
      <c r="AC26" s="537">
        <v>41</v>
      </c>
      <c r="AD26" s="663">
        <f>SUM(AB26:AC26)</f>
        <v>127</v>
      </c>
      <c r="AE26" s="536">
        <v>101</v>
      </c>
      <c r="AF26" s="537">
        <v>24</v>
      </c>
      <c r="AG26" s="663">
        <f>SUM(AE26:AF26)</f>
        <v>125</v>
      </c>
      <c r="AH26" s="536">
        <v>91</v>
      </c>
      <c r="AI26" s="537">
        <v>31</v>
      </c>
      <c r="AJ26" s="663">
        <f>SUM(AH26:AI26)</f>
        <v>122</v>
      </c>
      <c r="AK26" s="536">
        <v>93</v>
      </c>
      <c r="AL26" s="537">
        <v>22</v>
      </c>
      <c r="AM26" s="663">
        <f>SUM(AK26:AL26)</f>
        <v>115</v>
      </c>
      <c r="AN26" s="664">
        <f aca="true" t="shared" si="12" ref="AN26:AO28">SUM(D26,G26,J26,M26,P26,S26,V26,Y26,AB26,AE26,AH26,AK26)</f>
        <v>955</v>
      </c>
      <c r="AO26" s="665">
        <f t="shared" si="12"/>
        <v>330</v>
      </c>
      <c r="AP26" s="664">
        <f>SUM(AN26:AO26)</f>
        <v>1285</v>
      </c>
      <c r="AQ26" s="426"/>
    </row>
    <row r="27" spans="1:43" ht="31.5" customHeight="1">
      <c r="A27" s="133" t="s">
        <v>475</v>
      </c>
      <c r="B27" s="136" t="s">
        <v>468</v>
      </c>
      <c r="C27" s="135" t="s">
        <v>461</v>
      </c>
      <c r="D27" s="533">
        <v>7</v>
      </c>
      <c r="E27" s="534">
        <v>1</v>
      </c>
      <c r="F27" s="656">
        <f>SUM(D27:E27)</f>
        <v>8</v>
      </c>
      <c r="G27" s="533">
        <v>121</v>
      </c>
      <c r="H27" s="534">
        <v>36</v>
      </c>
      <c r="I27" s="656">
        <f>SUM(G27:H27)</f>
        <v>157</v>
      </c>
      <c r="J27" s="533">
        <v>114</v>
      </c>
      <c r="K27" s="534">
        <v>26</v>
      </c>
      <c r="L27" s="656">
        <f>SUM(J27:K27)</f>
        <v>140</v>
      </c>
      <c r="M27" s="533">
        <v>147</v>
      </c>
      <c r="N27" s="534">
        <v>57</v>
      </c>
      <c r="O27" s="656">
        <f>SUM(M27:N27)</f>
        <v>204</v>
      </c>
      <c r="P27" s="533">
        <v>146</v>
      </c>
      <c r="Q27" s="534">
        <v>52</v>
      </c>
      <c r="R27" s="656">
        <f>SUM(P27:Q27)</f>
        <v>198</v>
      </c>
      <c r="S27" s="533">
        <v>146</v>
      </c>
      <c r="T27" s="534">
        <v>50</v>
      </c>
      <c r="U27" s="657">
        <f>SUM(S27:T27)</f>
        <v>196</v>
      </c>
      <c r="V27" s="535">
        <v>164</v>
      </c>
      <c r="W27" s="534">
        <v>66</v>
      </c>
      <c r="X27" s="656">
        <f>SUM(V27:W27)</f>
        <v>230</v>
      </c>
      <c r="Y27" s="533">
        <v>200</v>
      </c>
      <c r="Z27" s="534">
        <v>50</v>
      </c>
      <c r="AA27" s="656">
        <f>SUM(Y27:Z27)</f>
        <v>250</v>
      </c>
      <c r="AB27" s="533">
        <v>156</v>
      </c>
      <c r="AC27" s="534">
        <v>57</v>
      </c>
      <c r="AD27" s="656">
        <f>SUM(AB27:AC27)</f>
        <v>213</v>
      </c>
      <c r="AE27" s="533">
        <v>132</v>
      </c>
      <c r="AF27" s="534">
        <v>53</v>
      </c>
      <c r="AG27" s="656">
        <f>SUM(AE27:AF27)</f>
        <v>185</v>
      </c>
      <c r="AH27" s="533">
        <v>151</v>
      </c>
      <c r="AI27" s="534">
        <v>59</v>
      </c>
      <c r="AJ27" s="656">
        <f>SUM(AH27:AI27)</f>
        <v>210</v>
      </c>
      <c r="AK27" s="533">
        <v>163</v>
      </c>
      <c r="AL27" s="534">
        <v>35</v>
      </c>
      <c r="AM27" s="656">
        <f>SUM(AK27:AL27)</f>
        <v>198</v>
      </c>
      <c r="AN27" s="657">
        <f t="shared" si="12"/>
        <v>1647</v>
      </c>
      <c r="AO27" s="655">
        <f t="shared" si="12"/>
        <v>542</v>
      </c>
      <c r="AP27" s="657">
        <f>SUM(AN27:AO27)</f>
        <v>2189</v>
      </c>
      <c r="AQ27" s="426"/>
    </row>
    <row r="28" spans="1:43" ht="31.5" customHeight="1">
      <c r="A28" s="133"/>
      <c r="B28" s="234" t="s">
        <v>469</v>
      </c>
      <c r="C28" s="235" t="s">
        <v>461</v>
      </c>
      <c r="D28" s="533">
        <v>0</v>
      </c>
      <c r="E28" s="534">
        <v>1</v>
      </c>
      <c r="F28" s="656">
        <f>SUM(D28:E28)</f>
        <v>1</v>
      </c>
      <c r="G28" s="533">
        <v>14</v>
      </c>
      <c r="H28" s="534">
        <v>21</v>
      </c>
      <c r="I28" s="656">
        <f>SUM(G28:H28)</f>
        <v>35</v>
      </c>
      <c r="J28" s="533">
        <v>14</v>
      </c>
      <c r="K28" s="534">
        <v>34</v>
      </c>
      <c r="L28" s="656">
        <f>SUM(J28:K28)</f>
        <v>48</v>
      </c>
      <c r="M28" s="533">
        <v>11</v>
      </c>
      <c r="N28" s="534">
        <v>62</v>
      </c>
      <c r="O28" s="656">
        <f>SUM(M28:N28)</f>
        <v>73</v>
      </c>
      <c r="P28" s="533">
        <v>13</v>
      </c>
      <c r="Q28" s="534">
        <v>39</v>
      </c>
      <c r="R28" s="656">
        <f>SUM(P28:Q28)</f>
        <v>52</v>
      </c>
      <c r="S28" s="533">
        <v>20</v>
      </c>
      <c r="T28" s="534">
        <v>43</v>
      </c>
      <c r="U28" s="657">
        <f>SUM(S28:T28)</f>
        <v>63</v>
      </c>
      <c r="V28" s="535">
        <v>12</v>
      </c>
      <c r="W28" s="534">
        <v>47</v>
      </c>
      <c r="X28" s="656">
        <f>SUM(V28:W28)</f>
        <v>59</v>
      </c>
      <c r="Y28" s="533">
        <v>13</v>
      </c>
      <c r="Z28" s="534">
        <v>45</v>
      </c>
      <c r="AA28" s="656">
        <f>SUM(Y28:Z28)</f>
        <v>58</v>
      </c>
      <c r="AB28" s="533">
        <v>10</v>
      </c>
      <c r="AC28" s="534">
        <v>44</v>
      </c>
      <c r="AD28" s="656">
        <f>SUM(AB28:AC28)</f>
        <v>54</v>
      </c>
      <c r="AE28" s="533">
        <v>9</v>
      </c>
      <c r="AF28" s="534">
        <v>53</v>
      </c>
      <c r="AG28" s="656">
        <f>SUM(AE28:AF28)</f>
        <v>62</v>
      </c>
      <c r="AH28" s="533">
        <v>21</v>
      </c>
      <c r="AI28" s="534">
        <v>48</v>
      </c>
      <c r="AJ28" s="656">
        <f>SUM(AH28:AI28)</f>
        <v>69</v>
      </c>
      <c r="AK28" s="533">
        <v>14</v>
      </c>
      <c r="AL28" s="534">
        <v>45</v>
      </c>
      <c r="AM28" s="656">
        <f>SUM(AK28:AL28)</f>
        <v>59</v>
      </c>
      <c r="AN28" s="657">
        <f t="shared" si="12"/>
        <v>151</v>
      </c>
      <c r="AO28" s="655">
        <f t="shared" si="12"/>
        <v>482</v>
      </c>
      <c r="AP28" s="657">
        <f>SUM(AN28:AO28)</f>
        <v>633</v>
      </c>
      <c r="AQ28" s="426"/>
    </row>
    <row r="29" spans="1:45" ht="31.5" customHeight="1">
      <c r="A29" s="138"/>
      <c r="B29" s="236"/>
      <c r="C29" s="135"/>
      <c r="D29" s="653">
        <f aca="true" t="shared" si="13" ref="D29:AP29">SUM(D26:D28)</f>
        <v>33</v>
      </c>
      <c r="E29" s="651">
        <f t="shared" si="13"/>
        <v>7</v>
      </c>
      <c r="F29" s="652">
        <f t="shared" si="13"/>
        <v>40</v>
      </c>
      <c r="G29" s="653">
        <f t="shared" si="13"/>
        <v>217</v>
      </c>
      <c r="H29" s="651">
        <f t="shared" si="13"/>
        <v>88</v>
      </c>
      <c r="I29" s="652">
        <f t="shared" si="13"/>
        <v>305</v>
      </c>
      <c r="J29" s="653">
        <f t="shared" si="13"/>
        <v>208</v>
      </c>
      <c r="K29" s="651">
        <f t="shared" si="13"/>
        <v>94</v>
      </c>
      <c r="L29" s="652">
        <f t="shared" si="13"/>
        <v>302</v>
      </c>
      <c r="M29" s="653">
        <f t="shared" si="13"/>
        <v>241</v>
      </c>
      <c r="N29" s="651">
        <f t="shared" si="13"/>
        <v>150</v>
      </c>
      <c r="O29" s="652">
        <f t="shared" si="13"/>
        <v>391</v>
      </c>
      <c r="P29" s="653">
        <f t="shared" si="13"/>
        <v>227</v>
      </c>
      <c r="Q29" s="651">
        <f t="shared" si="13"/>
        <v>116</v>
      </c>
      <c r="R29" s="652">
        <f t="shared" si="13"/>
        <v>343</v>
      </c>
      <c r="S29" s="653">
        <f t="shared" si="13"/>
        <v>241</v>
      </c>
      <c r="T29" s="651">
        <f t="shared" si="13"/>
        <v>122</v>
      </c>
      <c r="U29" s="653">
        <f t="shared" si="13"/>
        <v>363</v>
      </c>
      <c r="V29" s="654">
        <f t="shared" si="13"/>
        <v>258</v>
      </c>
      <c r="W29" s="651">
        <f t="shared" si="13"/>
        <v>146</v>
      </c>
      <c r="X29" s="652">
        <f t="shared" si="13"/>
        <v>404</v>
      </c>
      <c r="Y29" s="653">
        <f t="shared" si="13"/>
        <v>301</v>
      </c>
      <c r="Z29" s="651">
        <f t="shared" si="13"/>
        <v>119</v>
      </c>
      <c r="AA29" s="652">
        <f t="shared" si="13"/>
        <v>420</v>
      </c>
      <c r="AB29" s="653">
        <f t="shared" si="13"/>
        <v>252</v>
      </c>
      <c r="AC29" s="651">
        <f t="shared" si="13"/>
        <v>142</v>
      </c>
      <c r="AD29" s="652">
        <f t="shared" si="13"/>
        <v>394</v>
      </c>
      <c r="AE29" s="653">
        <f t="shared" si="13"/>
        <v>242</v>
      </c>
      <c r="AF29" s="651">
        <f t="shared" si="13"/>
        <v>130</v>
      </c>
      <c r="AG29" s="652">
        <f t="shared" si="13"/>
        <v>372</v>
      </c>
      <c r="AH29" s="653">
        <f t="shared" si="13"/>
        <v>263</v>
      </c>
      <c r="AI29" s="651">
        <f t="shared" si="13"/>
        <v>138</v>
      </c>
      <c r="AJ29" s="652">
        <f t="shared" si="13"/>
        <v>401</v>
      </c>
      <c r="AK29" s="653">
        <f t="shared" si="13"/>
        <v>270</v>
      </c>
      <c r="AL29" s="651">
        <f t="shared" si="13"/>
        <v>102</v>
      </c>
      <c r="AM29" s="652">
        <f t="shared" si="13"/>
        <v>372</v>
      </c>
      <c r="AN29" s="653">
        <f t="shared" si="13"/>
        <v>2753</v>
      </c>
      <c r="AO29" s="651">
        <f t="shared" si="13"/>
        <v>1354</v>
      </c>
      <c r="AP29" s="653">
        <f t="shared" si="13"/>
        <v>4107</v>
      </c>
      <c r="AQ29" s="426">
        <f>AP29/AP37*100</f>
        <v>5.228649997453786</v>
      </c>
      <c r="AR29" s="430">
        <f>AN29/AN37*100</f>
        <v>5.258232103292841</v>
      </c>
      <c r="AS29" s="430">
        <f>AO29/AO37*100</f>
        <v>5.169517409896152</v>
      </c>
    </row>
    <row r="30" spans="1:43" ht="31.5" customHeight="1">
      <c r="A30" s="133"/>
      <c r="B30" s="134" t="s">
        <v>246</v>
      </c>
      <c r="C30" s="135" t="s">
        <v>145</v>
      </c>
      <c r="D30" s="533">
        <v>14</v>
      </c>
      <c r="E30" s="534">
        <v>0</v>
      </c>
      <c r="F30" s="656">
        <f>SUM(D30:E30)</f>
        <v>14</v>
      </c>
      <c r="G30" s="533">
        <v>29</v>
      </c>
      <c r="H30" s="534">
        <v>9</v>
      </c>
      <c r="I30" s="656">
        <f>SUM(G30:H30)</f>
        <v>38</v>
      </c>
      <c r="J30" s="533">
        <v>38</v>
      </c>
      <c r="K30" s="534">
        <v>11</v>
      </c>
      <c r="L30" s="656">
        <f>SUM(J30:K30)</f>
        <v>49</v>
      </c>
      <c r="M30" s="533">
        <v>30</v>
      </c>
      <c r="N30" s="534">
        <v>9</v>
      </c>
      <c r="O30" s="656">
        <f>SUM(M30:N30)</f>
        <v>39</v>
      </c>
      <c r="P30" s="533">
        <v>37</v>
      </c>
      <c r="Q30" s="534">
        <v>17</v>
      </c>
      <c r="R30" s="656">
        <f>SUM(P30:Q30)</f>
        <v>54</v>
      </c>
      <c r="S30" s="533">
        <v>40</v>
      </c>
      <c r="T30" s="534">
        <v>12</v>
      </c>
      <c r="U30" s="657">
        <f>SUM(S30:T30)</f>
        <v>52</v>
      </c>
      <c r="V30" s="535">
        <v>33</v>
      </c>
      <c r="W30" s="534">
        <v>18</v>
      </c>
      <c r="X30" s="656">
        <f>SUM(V30:W30)</f>
        <v>51</v>
      </c>
      <c r="Y30" s="533">
        <v>34</v>
      </c>
      <c r="Z30" s="534">
        <v>16</v>
      </c>
      <c r="AA30" s="656">
        <f>SUM(Y30:Z30)</f>
        <v>50</v>
      </c>
      <c r="AB30" s="533">
        <v>39</v>
      </c>
      <c r="AC30" s="534">
        <v>15</v>
      </c>
      <c r="AD30" s="656">
        <f>SUM(AB30:AC30)</f>
        <v>54</v>
      </c>
      <c r="AE30" s="533">
        <v>32</v>
      </c>
      <c r="AF30" s="534">
        <v>15</v>
      </c>
      <c r="AG30" s="656">
        <f>SUM(AE30:AF30)</f>
        <v>47</v>
      </c>
      <c r="AH30" s="533">
        <v>31</v>
      </c>
      <c r="AI30" s="534">
        <v>15</v>
      </c>
      <c r="AJ30" s="656">
        <f>SUM(AH30:AI30)</f>
        <v>46</v>
      </c>
      <c r="AK30" s="533">
        <v>38</v>
      </c>
      <c r="AL30" s="534">
        <v>17</v>
      </c>
      <c r="AM30" s="656">
        <f>SUM(AK30:AL30)</f>
        <v>55</v>
      </c>
      <c r="AN30" s="657">
        <f aca="true" t="shared" si="14" ref="AN30:AO32">SUM(D30,G30,J30,M30,P30,S30,V30,Y30,AB30,AE30,AH30,AK30)</f>
        <v>395</v>
      </c>
      <c r="AO30" s="655">
        <f t="shared" si="14"/>
        <v>154</v>
      </c>
      <c r="AP30" s="657">
        <f>SUM(AN30:AO30)</f>
        <v>549</v>
      </c>
      <c r="AQ30" s="426"/>
    </row>
    <row r="31" spans="1:43" ht="31.5" customHeight="1">
      <c r="A31" s="133" t="s">
        <v>476</v>
      </c>
      <c r="B31" s="136" t="s">
        <v>468</v>
      </c>
      <c r="C31" s="135" t="s">
        <v>461</v>
      </c>
      <c r="D31" s="533">
        <v>3</v>
      </c>
      <c r="E31" s="534">
        <v>2</v>
      </c>
      <c r="F31" s="656">
        <f>SUM(D31:E31)</f>
        <v>5</v>
      </c>
      <c r="G31" s="533">
        <v>19</v>
      </c>
      <c r="H31" s="534">
        <v>2</v>
      </c>
      <c r="I31" s="656">
        <f>SUM(G31:H31)</f>
        <v>21</v>
      </c>
      <c r="J31" s="533">
        <v>11</v>
      </c>
      <c r="K31" s="534">
        <v>2</v>
      </c>
      <c r="L31" s="656">
        <f>SUM(J31:K31)</f>
        <v>13</v>
      </c>
      <c r="M31" s="533">
        <v>17</v>
      </c>
      <c r="N31" s="534">
        <v>11</v>
      </c>
      <c r="O31" s="656">
        <f>SUM(M31:N31)</f>
        <v>28</v>
      </c>
      <c r="P31" s="533">
        <v>30</v>
      </c>
      <c r="Q31" s="534">
        <v>4</v>
      </c>
      <c r="R31" s="656">
        <f>SUM(P31:Q31)</f>
        <v>34</v>
      </c>
      <c r="S31" s="533">
        <v>26</v>
      </c>
      <c r="T31" s="534">
        <v>4</v>
      </c>
      <c r="U31" s="657">
        <f>SUM(S31:T31)</f>
        <v>30</v>
      </c>
      <c r="V31" s="535">
        <v>29</v>
      </c>
      <c r="W31" s="534">
        <v>6</v>
      </c>
      <c r="X31" s="656">
        <f>SUM(V31:W31)</f>
        <v>35</v>
      </c>
      <c r="Y31" s="533">
        <v>32</v>
      </c>
      <c r="Z31" s="534">
        <v>5</v>
      </c>
      <c r="AA31" s="656">
        <f>SUM(Y31:Z31)</f>
        <v>37</v>
      </c>
      <c r="AB31" s="533">
        <v>28</v>
      </c>
      <c r="AC31" s="534">
        <v>13</v>
      </c>
      <c r="AD31" s="656">
        <f>SUM(AB31:AC31)</f>
        <v>41</v>
      </c>
      <c r="AE31" s="533">
        <v>24</v>
      </c>
      <c r="AF31" s="534">
        <v>5</v>
      </c>
      <c r="AG31" s="656">
        <f>SUM(AE31:AF31)</f>
        <v>29</v>
      </c>
      <c r="AH31" s="533">
        <v>32</v>
      </c>
      <c r="AI31" s="534">
        <v>16</v>
      </c>
      <c r="AJ31" s="656">
        <f>SUM(AH31:AI31)</f>
        <v>48</v>
      </c>
      <c r="AK31" s="533">
        <v>34</v>
      </c>
      <c r="AL31" s="534">
        <v>6</v>
      </c>
      <c r="AM31" s="656">
        <f>SUM(AK31:AL31)</f>
        <v>40</v>
      </c>
      <c r="AN31" s="657">
        <f t="shared" si="14"/>
        <v>285</v>
      </c>
      <c r="AO31" s="655">
        <f t="shared" si="14"/>
        <v>76</v>
      </c>
      <c r="AP31" s="657">
        <f>SUM(AN31:AO31)</f>
        <v>361</v>
      </c>
      <c r="AQ31" s="426"/>
    </row>
    <row r="32" spans="1:43" ht="31.5" customHeight="1">
      <c r="A32" s="133"/>
      <c r="B32" s="234" t="s">
        <v>469</v>
      </c>
      <c r="C32" s="235" t="s">
        <v>461</v>
      </c>
      <c r="D32" s="533">
        <v>1</v>
      </c>
      <c r="E32" s="534">
        <v>0</v>
      </c>
      <c r="F32" s="656">
        <f>SUM(D32:E32)</f>
        <v>1</v>
      </c>
      <c r="G32" s="533">
        <v>2</v>
      </c>
      <c r="H32" s="534">
        <v>9</v>
      </c>
      <c r="I32" s="656">
        <f>SUM(G32:H32)</f>
        <v>11</v>
      </c>
      <c r="J32" s="533">
        <v>6</v>
      </c>
      <c r="K32" s="534">
        <v>4</v>
      </c>
      <c r="L32" s="656">
        <f>SUM(J32:K32)</f>
        <v>10</v>
      </c>
      <c r="M32" s="533">
        <v>2</v>
      </c>
      <c r="N32" s="534">
        <v>9</v>
      </c>
      <c r="O32" s="656">
        <f>SUM(M32:N32)</f>
        <v>11</v>
      </c>
      <c r="P32" s="533">
        <v>4</v>
      </c>
      <c r="Q32" s="534">
        <v>9</v>
      </c>
      <c r="R32" s="656">
        <f>SUM(P32:Q32)</f>
        <v>13</v>
      </c>
      <c r="S32" s="533">
        <v>2</v>
      </c>
      <c r="T32" s="534">
        <v>9</v>
      </c>
      <c r="U32" s="657">
        <f>SUM(S32:T32)</f>
        <v>11</v>
      </c>
      <c r="V32" s="535">
        <v>3</v>
      </c>
      <c r="W32" s="534">
        <v>7</v>
      </c>
      <c r="X32" s="656">
        <f>SUM(V32:W32)</f>
        <v>10</v>
      </c>
      <c r="Y32" s="533">
        <v>4</v>
      </c>
      <c r="Z32" s="534">
        <v>9</v>
      </c>
      <c r="AA32" s="656">
        <f>SUM(Y32:Z32)</f>
        <v>13</v>
      </c>
      <c r="AB32" s="533">
        <v>6</v>
      </c>
      <c r="AC32" s="534">
        <v>6</v>
      </c>
      <c r="AD32" s="656">
        <f>SUM(AB32:AC32)</f>
        <v>12</v>
      </c>
      <c r="AE32" s="533">
        <v>2</v>
      </c>
      <c r="AF32" s="534">
        <v>6</v>
      </c>
      <c r="AG32" s="656">
        <f>SUM(AE32:AF32)</f>
        <v>8</v>
      </c>
      <c r="AH32" s="533">
        <v>7</v>
      </c>
      <c r="AI32" s="534">
        <v>11</v>
      </c>
      <c r="AJ32" s="656">
        <f>SUM(AH32:AI32)</f>
        <v>18</v>
      </c>
      <c r="AK32" s="533">
        <v>3</v>
      </c>
      <c r="AL32" s="534">
        <v>7</v>
      </c>
      <c r="AM32" s="656">
        <f>SUM(AK32:AL32)</f>
        <v>10</v>
      </c>
      <c r="AN32" s="657">
        <f t="shared" si="14"/>
        <v>42</v>
      </c>
      <c r="AO32" s="655">
        <f t="shared" si="14"/>
        <v>86</v>
      </c>
      <c r="AP32" s="657">
        <f>SUM(AN32:AO32)</f>
        <v>128</v>
      </c>
      <c r="AQ32" s="426"/>
    </row>
    <row r="33" spans="1:45" ht="31.5" customHeight="1">
      <c r="A33" s="138"/>
      <c r="B33" s="236"/>
      <c r="C33" s="135"/>
      <c r="D33" s="653">
        <f aca="true" t="shared" si="15" ref="D33:AP33">SUM(D30:D32)</f>
        <v>18</v>
      </c>
      <c r="E33" s="651">
        <f t="shared" si="15"/>
        <v>2</v>
      </c>
      <c r="F33" s="652">
        <f t="shared" si="15"/>
        <v>20</v>
      </c>
      <c r="G33" s="653">
        <f t="shared" si="15"/>
        <v>50</v>
      </c>
      <c r="H33" s="651">
        <f t="shared" si="15"/>
        <v>20</v>
      </c>
      <c r="I33" s="652">
        <f t="shared" si="15"/>
        <v>70</v>
      </c>
      <c r="J33" s="653">
        <f t="shared" si="15"/>
        <v>55</v>
      </c>
      <c r="K33" s="651">
        <f t="shared" si="15"/>
        <v>17</v>
      </c>
      <c r="L33" s="652">
        <f t="shared" si="15"/>
        <v>72</v>
      </c>
      <c r="M33" s="653">
        <f t="shared" si="15"/>
        <v>49</v>
      </c>
      <c r="N33" s="651">
        <f t="shared" si="15"/>
        <v>29</v>
      </c>
      <c r="O33" s="652">
        <f t="shared" si="15"/>
        <v>78</v>
      </c>
      <c r="P33" s="653">
        <f t="shared" si="15"/>
        <v>71</v>
      </c>
      <c r="Q33" s="651">
        <f t="shared" si="15"/>
        <v>30</v>
      </c>
      <c r="R33" s="652">
        <f t="shared" si="15"/>
        <v>101</v>
      </c>
      <c r="S33" s="653">
        <f t="shared" si="15"/>
        <v>68</v>
      </c>
      <c r="T33" s="651">
        <f t="shared" si="15"/>
        <v>25</v>
      </c>
      <c r="U33" s="653">
        <f t="shared" si="15"/>
        <v>93</v>
      </c>
      <c r="V33" s="654">
        <f t="shared" si="15"/>
        <v>65</v>
      </c>
      <c r="W33" s="651">
        <f t="shared" si="15"/>
        <v>31</v>
      </c>
      <c r="X33" s="652">
        <f t="shared" si="15"/>
        <v>96</v>
      </c>
      <c r="Y33" s="653">
        <f t="shared" si="15"/>
        <v>70</v>
      </c>
      <c r="Z33" s="651">
        <f t="shared" si="15"/>
        <v>30</v>
      </c>
      <c r="AA33" s="652">
        <f t="shared" si="15"/>
        <v>100</v>
      </c>
      <c r="AB33" s="653">
        <f t="shared" si="15"/>
        <v>73</v>
      </c>
      <c r="AC33" s="651">
        <f t="shared" si="15"/>
        <v>34</v>
      </c>
      <c r="AD33" s="652">
        <f t="shared" si="15"/>
        <v>107</v>
      </c>
      <c r="AE33" s="653">
        <f t="shared" si="15"/>
        <v>58</v>
      </c>
      <c r="AF33" s="651">
        <f t="shared" si="15"/>
        <v>26</v>
      </c>
      <c r="AG33" s="652">
        <f t="shared" si="15"/>
        <v>84</v>
      </c>
      <c r="AH33" s="653">
        <f t="shared" si="15"/>
        <v>70</v>
      </c>
      <c r="AI33" s="651">
        <f t="shared" si="15"/>
        <v>42</v>
      </c>
      <c r="AJ33" s="652">
        <f t="shared" si="15"/>
        <v>112</v>
      </c>
      <c r="AK33" s="653">
        <f>SUM(AK30:AK32)</f>
        <v>75</v>
      </c>
      <c r="AL33" s="651">
        <f>SUM(AL30:AL32)</f>
        <v>30</v>
      </c>
      <c r="AM33" s="652">
        <f t="shared" si="15"/>
        <v>105</v>
      </c>
      <c r="AN33" s="653">
        <f t="shared" si="15"/>
        <v>722</v>
      </c>
      <c r="AO33" s="651">
        <f t="shared" si="15"/>
        <v>316</v>
      </c>
      <c r="AP33" s="653">
        <f t="shared" si="15"/>
        <v>1038</v>
      </c>
      <c r="AQ33" s="429">
        <f>AP33/AP37*100</f>
        <v>1.3214849518765595</v>
      </c>
      <c r="AR33" s="425">
        <f>AN33/AN37*100</f>
        <v>1.3790205516082206</v>
      </c>
      <c r="AS33" s="430">
        <f>AO33/AO37*100</f>
        <v>1.2064752596212585</v>
      </c>
    </row>
    <row r="34" spans="1:43" ht="31.5" customHeight="1">
      <c r="A34" s="127"/>
      <c r="B34" s="237" t="s">
        <v>246</v>
      </c>
      <c r="C34" s="139" t="s">
        <v>145</v>
      </c>
      <c r="D34" s="657">
        <f aca="true" t="shared" si="16" ref="D34:E36">SUM(D6+D10+D14+D18+D22+D26+D30)</f>
        <v>412</v>
      </c>
      <c r="E34" s="655">
        <f t="shared" si="16"/>
        <v>120</v>
      </c>
      <c r="F34" s="656">
        <f>SUM(D34:E34)</f>
        <v>532</v>
      </c>
      <c r="G34" s="657">
        <f aca="true" t="shared" si="17" ref="G34:H36">SUM(G6+G10+G14+G18+G22+G26+G30)</f>
        <v>1409</v>
      </c>
      <c r="H34" s="655">
        <f t="shared" si="17"/>
        <v>524</v>
      </c>
      <c r="I34" s="656">
        <f>SUM(G34:H34)</f>
        <v>1933</v>
      </c>
      <c r="J34" s="657">
        <f aca="true" t="shared" si="18" ref="J34:K36">SUM(J6+J10+J14+J18+J22+J26+J30)</f>
        <v>1390</v>
      </c>
      <c r="K34" s="655">
        <f t="shared" si="18"/>
        <v>520</v>
      </c>
      <c r="L34" s="656">
        <f>SUM(J34:K34)</f>
        <v>1910</v>
      </c>
      <c r="M34" s="657">
        <f aca="true" t="shared" si="19" ref="M34:N36">SUM(M6+M10+M14+M18+M22+M26+M30)</f>
        <v>1483</v>
      </c>
      <c r="N34" s="655">
        <f t="shared" si="19"/>
        <v>491</v>
      </c>
      <c r="O34" s="656">
        <f>SUM(M34:N34)</f>
        <v>1974</v>
      </c>
      <c r="P34" s="657">
        <f aca="true" t="shared" si="20" ref="P34:Q36">SUM(P6+P10+P14+P18+P22+P26+P30)</f>
        <v>1402</v>
      </c>
      <c r="Q34" s="655">
        <f t="shared" si="20"/>
        <v>453</v>
      </c>
      <c r="R34" s="656">
        <f>SUM(P34:Q34)</f>
        <v>1855</v>
      </c>
      <c r="S34" s="657">
        <f aca="true" t="shared" si="21" ref="S34:T36">SUM(S6+S10+S14+S18+S22+S26+S30)</f>
        <v>1272</v>
      </c>
      <c r="T34" s="655">
        <f t="shared" si="21"/>
        <v>478</v>
      </c>
      <c r="U34" s="657">
        <f>SUM(S34:T34)</f>
        <v>1750</v>
      </c>
      <c r="V34" s="658">
        <f aca="true" t="shared" si="22" ref="V34:W36">SUM(V6+V10+V14+V18+V22+V26+V30)</f>
        <v>1383</v>
      </c>
      <c r="W34" s="655">
        <f t="shared" si="22"/>
        <v>504</v>
      </c>
      <c r="X34" s="656">
        <f>SUM(V34:W34)</f>
        <v>1887</v>
      </c>
      <c r="Y34" s="657">
        <f aca="true" t="shared" si="23" ref="Y34:Z36">SUM(Y6+Y10+Y14+Y18+Y22+Y26+Y30)</f>
        <v>1341</v>
      </c>
      <c r="Z34" s="655">
        <f t="shared" si="23"/>
        <v>491</v>
      </c>
      <c r="AA34" s="656">
        <f>SUM(Y34:Z34)</f>
        <v>1832</v>
      </c>
      <c r="AB34" s="657">
        <f aca="true" t="shared" si="24" ref="AB34:AC36">SUM(AB6+AB10+AB14+AB18+AB22+AB26+AB30)</f>
        <v>1416</v>
      </c>
      <c r="AC34" s="655">
        <f t="shared" si="24"/>
        <v>486</v>
      </c>
      <c r="AD34" s="656">
        <f>SUM(AB34:AC34)</f>
        <v>1902</v>
      </c>
      <c r="AE34" s="657">
        <f aca="true" t="shared" si="25" ref="AE34:AF36">SUM(AE6+AE10+AE14+AE18+AE22+AE26+AE30)</f>
        <v>1381</v>
      </c>
      <c r="AF34" s="655">
        <f t="shared" si="25"/>
        <v>452</v>
      </c>
      <c r="AG34" s="656">
        <f>SUM(AE34:AF34)</f>
        <v>1833</v>
      </c>
      <c r="AH34" s="657">
        <f aca="true" t="shared" si="26" ref="AH34:AI36">SUM(AH6+AH10+AH14+AH18+AH22+AH26+AH30)</f>
        <v>1286</v>
      </c>
      <c r="AI34" s="655">
        <f t="shared" si="26"/>
        <v>465</v>
      </c>
      <c r="AJ34" s="656">
        <f>SUM(AH34:AI34)</f>
        <v>1751</v>
      </c>
      <c r="AK34" s="657">
        <f aca="true" t="shared" si="27" ref="AK34:AL36">SUM(AK6+AK10+AK14+AK18+AK22+AK26+AK30)</f>
        <v>1407</v>
      </c>
      <c r="AL34" s="655">
        <f t="shared" si="27"/>
        <v>472</v>
      </c>
      <c r="AM34" s="656">
        <f>SUM(AK34:AL34)</f>
        <v>1879</v>
      </c>
      <c r="AN34" s="657">
        <f aca="true" t="shared" si="28" ref="AN34:AO36">SUM(AN6+AN10+AN14+AN18+AN22+AN26+AN30)</f>
        <v>15582</v>
      </c>
      <c r="AO34" s="655">
        <f t="shared" si="28"/>
        <v>5456</v>
      </c>
      <c r="AP34" s="657">
        <f>SUM(AN34:AO34)</f>
        <v>21038</v>
      </c>
      <c r="AQ34" s="426"/>
    </row>
    <row r="35" spans="1:43" ht="31.5" customHeight="1">
      <c r="A35" s="127" t="s">
        <v>123</v>
      </c>
      <c r="B35" s="136" t="s">
        <v>468</v>
      </c>
      <c r="C35" s="135" t="s">
        <v>461</v>
      </c>
      <c r="D35" s="657">
        <f t="shared" si="16"/>
        <v>144</v>
      </c>
      <c r="E35" s="655">
        <f t="shared" si="16"/>
        <v>41</v>
      </c>
      <c r="F35" s="656">
        <f>SUM(D35:E35)</f>
        <v>185</v>
      </c>
      <c r="G35" s="657">
        <f t="shared" si="17"/>
        <v>2568</v>
      </c>
      <c r="H35" s="655">
        <f t="shared" si="17"/>
        <v>663</v>
      </c>
      <c r="I35" s="656">
        <f>SUM(G35:H35)</f>
        <v>3231</v>
      </c>
      <c r="J35" s="657">
        <f t="shared" si="18"/>
        <v>2757</v>
      </c>
      <c r="K35" s="655">
        <f t="shared" si="18"/>
        <v>742</v>
      </c>
      <c r="L35" s="656">
        <f>SUM(J35:K35)</f>
        <v>3499</v>
      </c>
      <c r="M35" s="657">
        <f t="shared" si="19"/>
        <v>3078</v>
      </c>
      <c r="N35" s="655">
        <f t="shared" si="19"/>
        <v>1080</v>
      </c>
      <c r="O35" s="656">
        <f>SUM(M35:N35)</f>
        <v>4158</v>
      </c>
      <c r="P35" s="657">
        <f t="shared" si="20"/>
        <v>3116</v>
      </c>
      <c r="Q35" s="655">
        <f t="shared" si="20"/>
        <v>942</v>
      </c>
      <c r="R35" s="656">
        <f>SUM(P35:Q35)</f>
        <v>4058</v>
      </c>
      <c r="S35" s="657">
        <f t="shared" si="21"/>
        <v>3415</v>
      </c>
      <c r="T35" s="655">
        <f t="shared" si="21"/>
        <v>902</v>
      </c>
      <c r="U35" s="657">
        <f>SUM(S35:T35)</f>
        <v>4317</v>
      </c>
      <c r="V35" s="658">
        <f t="shared" si="22"/>
        <v>3237</v>
      </c>
      <c r="W35" s="655">
        <f t="shared" si="22"/>
        <v>967</v>
      </c>
      <c r="X35" s="656">
        <f>SUM(V35:W35)</f>
        <v>4204</v>
      </c>
      <c r="Y35" s="657">
        <f t="shared" si="23"/>
        <v>3222</v>
      </c>
      <c r="Z35" s="655">
        <f t="shared" si="23"/>
        <v>935</v>
      </c>
      <c r="AA35" s="656">
        <f>SUM(Y35:Z35)</f>
        <v>4157</v>
      </c>
      <c r="AB35" s="657">
        <f t="shared" si="24"/>
        <v>2983</v>
      </c>
      <c r="AC35" s="655">
        <f t="shared" si="24"/>
        <v>941</v>
      </c>
      <c r="AD35" s="656">
        <f>SUM(AB35:AC35)</f>
        <v>3924</v>
      </c>
      <c r="AE35" s="657">
        <f t="shared" si="25"/>
        <v>2777</v>
      </c>
      <c r="AF35" s="655">
        <f t="shared" si="25"/>
        <v>914</v>
      </c>
      <c r="AG35" s="656">
        <f>SUM(AE35:AF35)</f>
        <v>3691</v>
      </c>
      <c r="AH35" s="657">
        <f t="shared" si="26"/>
        <v>3594</v>
      </c>
      <c r="AI35" s="655">
        <f t="shared" si="26"/>
        <v>999</v>
      </c>
      <c r="AJ35" s="656">
        <f>SUM(AH35:AI35)</f>
        <v>4593</v>
      </c>
      <c r="AK35" s="657">
        <f t="shared" si="27"/>
        <v>3203</v>
      </c>
      <c r="AL35" s="655">
        <f t="shared" si="27"/>
        <v>876</v>
      </c>
      <c r="AM35" s="656">
        <f>SUM(AK35:AL35)</f>
        <v>4079</v>
      </c>
      <c r="AN35" s="657">
        <f t="shared" si="28"/>
        <v>34094</v>
      </c>
      <c r="AO35" s="655">
        <f t="shared" si="28"/>
        <v>10002</v>
      </c>
      <c r="AP35" s="657">
        <f>SUM(AN35:AO35)</f>
        <v>44096</v>
      </c>
      <c r="AQ35" s="426"/>
    </row>
    <row r="36" spans="1:43" ht="31.5" customHeight="1">
      <c r="A36" s="124"/>
      <c r="B36" s="234" t="s">
        <v>469</v>
      </c>
      <c r="C36" s="235" t="s">
        <v>461</v>
      </c>
      <c r="D36" s="657">
        <f t="shared" si="16"/>
        <v>13</v>
      </c>
      <c r="E36" s="655">
        <f t="shared" si="16"/>
        <v>29</v>
      </c>
      <c r="F36" s="656">
        <f>SUM(D36:E36)</f>
        <v>42</v>
      </c>
      <c r="G36" s="657">
        <f t="shared" si="17"/>
        <v>161</v>
      </c>
      <c r="H36" s="655">
        <f t="shared" si="17"/>
        <v>643</v>
      </c>
      <c r="I36" s="656">
        <f>SUM(G36:H36)</f>
        <v>804</v>
      </c>
      <c r="J36" s="657">
        <f t="shared" si="18"/>
        <v>228</v>
      </c>
      <c r="K36" s="655">
        <f t="shared" si="18"/>
        <v>853</v>
      </c>
      <c r="L36" s="656">
        <f>SUM(J36:K36)</f>
        <v>1081</v>
      </c>
      <c r="M36" s="657">
        <f t="shared" si="19"/>
        <v>313</v>
      </c>
      <c r="N36" s="655">
        <f t="shared" si="19"/>
        <v>1290</v>
      </c>
      <c r="O36" s="656">
        <f>SUM(M36:N36)</f>
        <v>1603</v>
      </c>
      <c r="P36" s="657">
        <f t="shared" si="20"/>
        <v>203</v>
      </c>
      <c r="Q36" s="655">
        <f t="shared" si="20"/>
        <v>980</v>
      </c>
      <c r="R36" s="656">
        <f>SUM(P36:Q36)</f>
        <v>1183</v>
      </c>
      <c r="S36" s="657">
        <f t="shared" si="21"/>
        <v>228</v>
      </c>
      <c r="T36" s="655">
        <f t="shared" si="21"/>
        <v>996</v>
      </c>
      <c r="U36" s="657">
        <f>SUM(S36:T36)</f>
        <v>1224</v>
      </c>
      <c r="V36" s="658">
        <f t="shared" si="22"/>
        <v>316</v>
      </c>
      <c r="W36" s="655">
        <f t="shared" si="22"/>
        <v>1040</v>
      </c>
      <c r="X36" s="656">
        <f>SUM(V36:W36)</f>
        <v>1356</v>
      </c>
      <c r="Y36" s="657">
        <f t="shared" si="23"/>
        <v>244</v>
      </c>
      <c r="Z36" s="655">
        <f t="shared" si="23"/>
        <v>996</v>
      </c>
      <c r="AA36" s="656">
        <f>SUM(Y36:Z36)</f>
        <v>1240</v>
      </c>
      <c r="AB36" s="657">
        <f t="shared" si="24"/>
        <v>267</v>
      </c>
      <c r="AC36" s="655">
        <f t="shared" si="24"/>
        <v>1047</v>
      </c>
      <c r="AD36" s="656">
        <f>SUM(AB36:AC36)</f>
        <v>1314</v>
      </c>
      <c r="AE36" s="657">
        <f t="shared" si="25"/>
        <v>223</v>
      </c>
      <c r="AF36" s="655">
        <f t="shared" si="25"/>
        <v>899</v>
      </c>
      <c r="AG36" s="656">
        <f>SUM(AE36:AF36)</f>
        <v>1122</v>
      </c>
      <c r="AH36" s="657">
        <f t="shared" si="26"/>
        <v>273</v>
      </c>
      <c r="AI36" s="655">
        <f t="shared" si="26"/>
        <v>1031</v>
      </c>
      <c r="AJ36" s="656">
        <f>SUM(AH36:AI36)</f>
        <v>1304</v>
      </c>
      <c r="AK36" s="657">
        <f t="shared" si="27"/>
        <v>211</v>
      </c>
      <c r="AL36" s="655">
        <f t="shared" si="27"/>
        <v>930</v>
      </c>
      <c r="AM36" s="656">
        <f>SUM(AK36:AL36)</f>
        <v>1141</v>
      </c>
      <c r="AN36" s="657">
        <f t="shared" si="28"/>
        <v>2680</v>
      </c>
      <c r="AO36" s="655">
        <f t="shared" si="28"/>
        <v>10734</v>
      </c>
      <c r="AP36" s="657">
        <f>SUM(AN36:AO36)</f>
        <v>13414</v>
      </c>
      <c r="AQ36" s="426"/>
    </row>
    <row r="37" spans="1:50" ht="31.5" customHeight="1" thickBot="1">
      <c r="A37" s="140"/>
      <c r="B37" s="391"/>
      <c r="C37" s="392"/>
      <c r="D37" s="661">
        <f aca="true" t="shared" si="29" ref="D37:AP37">SUM(D34:D36)</f>
        <v>569</v>
      </c>
      <c r="E37" s="659">
        <f t="shared" si="29"/>
        <v>190</v>
      </c>
      <c r="F37" s="660">
        <f t="shared" si="29"/>
        <v>759</v>
      </c>
      <c r="G37" s="661">
        <f t="shared" si="29"/>
        <v>4138</v>
      </c>
      <c r="H37" s="659">
        <f t="shared" si="29"/>
        <v>1830</v>
      </c>
      <c r="I37" s="660">
        <f t="shared" si="29"/>
        <v>5968</v>
      </c>
      <c r="J37" s="661">
        <f t="shared" si="29"/>
        <v>4375</v>
      </c>
      <c r="K37" s="659">
        <f t="shared" si="29"/>
        <v>2115</v>
      </c>
      <c r="L37" s="660">
        <f t="shared" si="29"/>
        <v>6490</v>
      </c>
      <c r="M37" s="661">
        <f t="shared" si="29"/>
        <v>4874</v>
      </c>
      <c r="N37" s="659">
        <f t="shared" si="29"/>
        <v>2861</v>
      </c>
      <c r="O37" s="660">
        <f t="shared" si="29"/>
        <v>7735</v>
      </c>
      <c r="P37" s="661">
        <f t="shared" si="29"/>
        <v>4721</v>
      </c>
      <c r="Q37" s="659">
        <f t="shared" si="29"/>
        <v>2375</v>
      </c>
      <c r="R37" s="660">
        <f t="shared" si="29"/>
        <v>7096</v>
      </c>
      <c r="S37" s="661">
        <f t="shared" si="29"/>
        <v>4915</v>
      </c>
      <c r="T37" s="659">
        <f t="shared" si="29"/>
        <v>2376</v>
      </c>
      <c r="U37" s="661">
        <f t="shared" si="29"/>
        <v>7291</v>
      </c>
      <c r="V37" s="662">
        <f t="shared" si="29"/>
        <v>4936</v>
      </c>
      <c r="W37" s="659">
        <f t="shared" si="29"/>
        <v>2511</v>
      </c>
      <c r="X37" s="660">
        <f t="shared" si="29"/>
        <v>7447</v>
      </c>
      <c r="Y37" s="661">
        <f t="shared" si="29"/>
        <v>4807</v>
      </c>
      <c r="Z37" s="659">
        <f t="shared" si="29"/>
        <v>2422</v>
      </c>
      <c r="AA37" s="660">
        <f t="shared" si="29"/>
        <v>7229</v>
      </c>
      <c r="AB37" s="661">
        <f t="shared" si="29"/>
        <v>4666</v>
      </c>
      <c r="AC37" s="659">
        <f t="shared" si="29"/>
        <v>2474</v>
      </c>
      <c r="AD37" s="660">
        <f t="shared" si="29"/>
        <v>7140</v>
      </c>
      <c r="AE37" s="661">
        <f t="shared" si="29"/>
        <v>4381</v>
      </c>
      <c r="AF37" s="659">
        <f t="shared" si="29"/>
        <v>2265</v>
      </c>
      <c r="AG37" s="660">
        <f t="shared" si="29"/>
        <v>6646</v>
      </c>
      <c r="AH37" s="661">
        <f t="shared" si="29"/>
        <v>5153</v>
      </c>
      <c r="AI37" s="659">
        <f t="shared" si="29"/>
        <v>2495</v>
      </c>
      <c r="AJ37" s="660">
        <f t="shared" si="29"/>
        <v>7648</v>
      </c>
      <c r="AK37" s="661">
        <f t="shared" si="29"/>
        <v>4821</v>
      </c>
      <c r="AL37" s="659">
        <f t="shared" si="29"/>
        <v>2278</v>
      </c>
      <c r="AM37" s="660">
        <f t="shared" si="29"/>
        <v>7099</v>
      </c>
      <c r="AN37" s="661">
        <f t="shared" si="29"/>
        <v>52356</v>
      </c>
      <c r="AO37" s="659">
        <f t="shared" si="29"/>
        <v>26192</v>
      </c>
      <c r="AP37" s="661">
        <f t="shared" si="29"/>
        <v>78548</v>
      </c>
      <c r="AQ37" s="429">
        <f>AP37/AP37*100</f>
        <v>100</v>
      </c>
      <c r="AR37" s="425">
        <f>AN37/AN37*100</f>
        <v>100</v>
      </c>
      <c r="AS37" s="425">
        <f>AO37/AO37*100</f>
        <v>100</v>
      </c>
      <c r="AT37" s="238"/>
      <c r="AU37" s="238"/>
      <c r="AV37" s="238"/>
      <c r="AW37" s="238"/>
      <c r="AX37" s="238"/>
    </row>
    <row r="38" spans="20:43" ht="30" customHeight="1">
      <c r="T38" s="16"/>
      <c r="U38" s="16"/>
      <c r="AK38" s="20"/>
      <c r="AP38" s="30" t="s">
        <v>576</v>
      </c>
      <c r="AQ38" s="426"/>
    </row>
    <row r="39" ht="17.25">
      <c r="AQ39" s="426"/>
    </row>
    <row r="40" ht="17.25">
      <c r="AQ40" s="426"/>
    </row>
    <row r="41" ht="17.25">
      <c r="AQ41" s="426"/>
    </row>
  </sheetData>
  <sheetProtection/>
  <printOptions/>
  <pageMargins left="0.73" right="0.8" top="0.984251968503937" bottom="0.984251968503937" header="0.5118110236220472" footer="0.5118110236220472"/>
  <pageSetup horizontalDpi="300" verticalDpi="300" orientation="portrait" paperSize="9" scale="57" r:id="rId2"/>
  <colBreaks count="1" manualBreakCount="1">
    <brk id="2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9"/>
  <sheetViews>
    <sheetView view="pageBreakPreview" zoomScale="80" zoomScaleSheetLayoutView="80" zoomScalePageLayoutView="0" workbookViewId="0" topLeftCell="A73">
      <selection activeCell="F94" sqref="F94"/>
    </sheetView>
  </sheetViews>
  <sheetFormatPr defaultColWidth="10.875" defaultRowHeight="13.5"/>
  <cols>
    <col min="1" max="1" width="2.25390625" style="2" customWidth="1"/>
    <col min="2" max="3" width="4.625" style="2" customWidth="1"/>
    <col min="4" max="4" width="5.125" style="2" customWidth="1"/>
    <col min="5" max="5" width="28.375" style="2" customWidth="1"/>
    <col min="6" max="17" width="10.875" style="2" customWidth="1"/>
    <col min="18" max="18" width="14.625" style="2" customWidth="1"/>
    <col min="19" max="19" width="8.375" style="2" customWidth="1"/>
    <col min="20" max="20" width="11.75390625" style="2" customWidth="1"/>
    <col min="21" max="21" width="27.625" style="2" customWidth="1"/>
    <col min="22" max="25" width="2.75390625" style="2" customWidth="1"/>
    <col min="26" max="26" width="10.875" style="2" customWidth="1"/>
    <col min="27" max="27" width="11.25390625" style="2" bestFit="1" customWidth="1"/>
    <col min="28" max="16384" width="10.875" style="2" customWidth="1"/>
  </cols>
  <sheetData>
    <row r="1" spans="1:25" s="9" customFormat="1" ht="23.25" customHeight="1" thickBot="1">
      <c r="A1" s="144" t="s">
        <v>484</v>
      </c>
      <c r="C1" s="145"/>
      <c r="D1" s="145"/>
      <c r="E1" s="145"/>
      <c r="F1" s="145"/>
      <c r="G1" s="146"/>
      <c r="H1" s="145"/>
      <c r="I1" s="146"/>
      <c r="J1" s="145"/>
      <c r="K1" s="145"/>
      <c r="L1" s="145"/>
      <c r="M1" s="145"/>
      <c r="N1" s="145"/>
      <c r="O1" s="145"/>
      <c r="P1" s="145"/>
      <c r="Q1" s="145"/>
      <c r="R1" s="147"/>
      <c r="S1" s="147"/>
      <c r="T1" s="223"/>
      <c r="U1" s="1126" t="s">
        <v>580</v>
      </c>
      <c r="V1" s="1126"/>
      <c r="W1" s="1126"/>
      <c r="X1" s="1126"/>
      <c r="Y1" s="1126"/>
    </row>
    <row r="2" spans="1:25" ht="18" customHeight="1">
      <c r="A2" s="287"/>
      <c r="B2" s="231"/>
      <c r="C2" s="231"/>
      <c r="D2" s="231"/>
      <c r="E2" s="292" t="s">
        <v>32</v>
      </c>
      <c r="F2" s="1182" t="s">
        <v>33</v>
      </c>
      <c r="G2" s="1169" t="s">
        <v>34</v>
      </c>
      <c r="H2" s="1169" t="s">
        <v>35</v>
      </c>
      <c r="I2" s="1169" t="s">
        <v>36</v>
      </c>
      <c r="J2" s="1169" t="s">
        <v>37</v>
      </c>
      <c r="K2" s="1171" t="s">
        <v>38</v>
      </c>
      <c r="L2" s="1191" t="s">
        <v>39</v>
      </c>
      <c r="M2" s="1193" t="s">
        <v>40</v>
      </c>
      <c r="N2" s="1169" t="s">
        <v>41</v>
      </c>
      <c r="O2" s="1169" t="s">
        <v>42</v>
      </c>
      <c r="P2" s="1169" t="s">
        <v>43</v>
      </c>
      <c r="Q2" s="1167" t="s">
        <v>44</v>
      </c>
      <c r="R2" s="1184" t="s">
        <v>45</v>
      </c>
      <c r="S2" s="288" t="s">
        <v>46</v>
      </c>
      <c r="T2" s="1186" t="s">
        <v>47</v>
      </c>
      <c r="U2" s="265" t="s">
        <v>32</v>
      </c>
      <c r="V2" s="231"/>
      <c r="W2" s="231"/>
      <c r="X2" s="231"/>
      <c r="Y2" s="255"/>
    </row>
    <row r="3" spans="1:27" ht="18" customHeight="1" thickBot="1">
      <c r="A3" s="264" t="s">
        <v>48</v>
      </c>
      <c r="B3" s="248"/>
      <c r="C3" s="249"/>
      <c r="D3" s="249"/>
      <c r="E3" s="250"/>
      <c r="F3" s="1183"/>
      <c r="G3" s="1170"/>
      <c r="H3" s="1170"/>
      <c r="I3" s="1170"/>
      <c r="J3" s="1170"/>
      <c r="K3" s="1172"/>
      <c r="L3" s="1192"/>
      <c r="M3" s="1194"/>
      <c r="N3" s="1170"/>
      <c r="O3" s="1170"/>
      <c r="P3" s="1170"/>
      <c r="Q3" s="1168"/>
      <c r="R3" s="1185"/>
      <c r="S3" s="148" t="s">
        <v>533</v>
      </c>
      <c r="T3" s="1187"/>
      <c r="U3" s="264"/>
      <c r="V3" s="249"/>
      <c r="W3" s="249"/>
      <c r="X3" s="248"/>
      <c r="Y3" s="276" t="s">
        <v>48</v>
      </c>
      <c r="AA3" s="2" t="s">
        <v>579</v>
      </c>
    </row>
    <row r="4" spans="1:27" ht="18" customHeight="1">
      <c r="A4" s="251"/>
      <c r="B4" s="149"/>
      <c r="C4" s="1173" t="s">
        <v>477</v>
      </c>
      <c r="D4" s="1133"/>
      <c r="E4" s="188" t="s">
        <v>534</v>
      </c>
      <c r="F4" s="539">
        <v>0</v>
      </c>
      <c r="G4" s="540">
        <v>0</v>
      </c>
      <c r="H4" s="540">
        <v>0</v>
      </c>
      <c r="I4" s="540">
        <v>0</v>
      </c>
      <c r="J4" s="540">
        <v>0</v>
      </c>
      <c r="K4" s="540">
        <v>0</v>
      </c>
      <c r="L4" s="541">
        <v>0</v>
      </c>
      <c r="M4" s="542">
        <v>0</v>
      </c>
      <c r="N4" s="540">
        <v>0</v>
      </c>
      <c r="O4" s="540">
        <v>0</v>
      </c>
      <c r="P4" s="540">
        <v>0</v>
      </c>
      <c r="Q4" s="540">
        <v>0</v>
      </c>
      <c r="R4" s="720">
        <f>SUM(F4:Q4)</f>
        <v>0</v>
      </c>
      <c r="S4" s="771">
        <f>(R4/R62)*100</f>
        <v>0</v>
      </c>
      <c r="T4" s="772" t="str">
        <f>IF(ISERROR(R4/AA4),"-",((R4/AA4*100)/100))</f>
        <v>-</v>
      </c>
      <c r="U4" s="304" t="s">
        <v>535</v>
      </c>
      <c r="V4" s="1132" t="s">
        <v>477</v>
      </c>
      <c r="W4" s="1132"/>
      <c r="X4" s="267"/>
      <c r="Y4" s="255"/>
      <c r="Z4" s="403"/>
      <c r="AA4" s="414">
        <v>0</v>
      </c>
    </row>
    <row r="5" spans="1:27" ht="18" customHeight="1">
      <c r="A5" s="252"/>
      <c r="B5" s="149"/>
      <c r="C5" s="1173"/>
      <c r="D5" s="1133"/>
      <c r="E5" s="151" t="s">
        <v>250</v>
      </c>
      <c r="F5" s="543">
        <v>0</v>
      </c>
      <c r="G5" s="544">
        <v>0</v>
      </c>
      <c r="H5" s="544">
        <v>0</v>
      </c>
      <c r="I5" s="544">
        <v>0</v>
      </c>
      <c r="J5" s="544">
        <v>0</v>
      </c>
      <c r="K5" s="544">
        <v>0</v>
      </c>
      <c r="L5" s="545">
        <v>0</v>
      </c>
      <c r="M5" s="546">
        <v>0</v>
      </c>
      <c r="N5" s="544">
        <v>0</v>
      </c>
      <c r="O5" s="544">
        <v>0</v>
      </c>
      <c r="P5" s="544">
        <v>0</v>
      </c>
      <c r="Q5" s="544">
        <v>0</v>
      </c>
      <c r="R5" s="773">
        <f>SUM(F5:Q5)</f>
        <v>0</v>
      </c>
      <c r="S5" s="774">
        <f>(R5/R62)*100</f>
        <v>0</v>
      </c>
      <c r="T5" s="775" t="str">
        <f aca="true" t="shared" si="0" ref="T5:T62">IF(ISERROR(R5/AA5),"-",((R5/AA5*100)/100))</f>
        <v>-</v>
      </c>
      <c r="U5" s="305" t="s">
        <v>250</v>
      </c>
      <c r="V5" s="1133"/>
      <c r="W5" s="1133"/>
      <c r="X5" s="268"/>
      <c r="Y5" s="256"/>
      <c r="Z5" s="403"/>
      <c r="AA5" s="414">
        <v>0</v>
      </c>
    </row>
    <row r="6" spans="1:27" ht="18" customHeight="1" thickBot="1">
      <c r="A6" s="252"/>
      <c r="B6" s="149"/>
      <c r="C6" s="1174"/>
      <c r="D6" s="1134"/>
      <c r="E6" s="152" t="s">
        <v>49</v>
      </c>
      <c r="F6" s="666">
        <f>SUM(F4:F5)</f>
        <v>0</v>
      </c>
      <c r="G6" s="667">
        <f aca="true" t="shared" si="1" ref="G6:P6">SUM(G4:G5)</f>
        <v>0</v>
      </c>
      <c r="H6" s="667">
        <f t="shared" si="1"/>
        <v>0</v>
      </c>
      <c r="I6" s="667">
        <f t="shared" si="1"/>
        <v>0</v>
      </c>
      <c r="J6" s="667">
        <f t="shared" si="1"/>
        <v>0</v>
      </c>
      <c r="K6" s="667">
        <f t="shared" si="1"/>
        <v>0</v>
      </c>
      <c r="L6" s="668">
        <f t="shared" si="1"/>
        <v>0</v>
      </c>
      <c r="M6" s="669">
        <f t="shared" si="1"/>
        <v>0</v>
      </c>
      <c r="N6" s="667">
        <f t="shared" si="1"/>
        <v>0</v>
      </c>
      <c r="O6" s="667">
        <f t="shared" si="1"/>
        <v>0</v>
      </c>
      <c r="P6" s="667">
        <f t="shared" si="1"/>
        <v>0</v>
      </c>
      <c r="Q6" s="667">
        <f>SUM(Q4:Q5)</f>
        <v>0</v>
      </c>
      <c r="R6" s="670">
        <f>SUM(F6:Q6)</f>
        <v>0</v>
      </c>
      <c r="S6" s="671">
        <f>(R6/R62)*100</f>
        <v>0</v>
      </c>
      <c r="T6" s="672" t="str">
        <f t="shared" si="0"/>
        <v>-</v>
      </c>
      <c r="U6" s="306" t="s">
        <v>49</v>
      </c>
      <c r="V6" s="1134"/>
      <c r="W6" s="1134"/>
      <c r="X6" s="268"/>
      <c r="Y6" s="256"/>
      <c r="Z6" s="403"/>
      <c r="AA6" s="414">
        <v>0</v>
      </c>
    </row>
    <row r="7" spans="1:27" ht="18" customHeight="1">
      <c r="A7" s="252"/>
      <c r="B7" s="154"/>
      <c r="C7" s="155"/>
      <c r="D7" s="156"/>
      <c r="E7" s="150" t="s">
        <v>251</v>
      </c>
      <c r="F7" s="539">
        <v>0</v>
      </c>
      <c r="G7" s="540">
        <v>0</v>
      </c>
      <c r="H7" s="540">
        <v>0</v>
      </c>
      <c r="I7" s="540">
        <v>0</v>
      </c>
      <c r="J7" s="540">
        <v>0</v>
      </c>
      <c r="K7" s="540">
        <v>0</v>
      </c>
      <c r="L7" s="541">
        <v>0</v>
      </c>
      <c r="M7" s="542">
        <v>0</v>
      </c>
      <c r="N7" s="540">
        <v>0</v>
      </c>
      <c r="O7" s="540">
        <v>0</v>
      </c>
      <c r="P7" s="540">
        <v>0</v>
      </c>
      <c r="Q7" s="540">
        <v>0</v>
      </c>
      <c r="R7" s="720">
        <f>SUM(F7:Q7)</f>
        <v>0</v>
      </c>
      <c r="S7" s="692">
        <f>(R7/R62)*100</f>
        <v>0</v>
      </c>
      <c r="T7" s="776" t="str">
        <f t="shared" si="0"/>
        <v>-</v>
      </c>
      <c r="U7" s="307" t="s">
        <v>251</v>
      </c>
      <c r="V7" s="224"/>
      <c r="W7" s="155"/>
      <c r="X7" s="269"/>
      <c r="Y7" s="256"/>
      <c r="Z7" s="403"/>
      <c r="AA7" s="414">
        <v>0</v>
      </c>
    </row>
    <row r="8" spans="1:27" ht="18" customHeight="1">
      <c r="A8" s="252"/>
      <c r="B8" s="157"/>
      <c r="C8" s="1139" t="s">
        <v>536</v>
      </c>
      <c r="D8" s="158"/>
      <c r="E8" s="188" t="s">
        <v>252</v>
      </c>
      <c r="F8" s="547">
        <v>752</v>
      </c>
      <c r="G8" s="548">
        <v>851</v>
      </c>
      <c r="H8" s="548">
        <v>1215</v>
      </c>
      <c r="I8" s="548">
        <v>1480</v>
      </c>
      <c r="J8" s="548">
        <v>1267</v>
      </c>
      <c r="K8" s="548">
        <v>1220</v>
      </c>
      <c r="L8" s="549">
        <v>1350</v>
      </c>
      <c r="M8" s="550">
        <v>1373</v>
      </c>
      <c r="N8" s="548">
        <v>1288</v>
      </c>
      <c r="O8" s="548">
        <v>1293</v>
      </c>
      <c r="P8" s="548">
        <v>1195</v>
      </c>
      <c r="Q8" s="548">
        <v>1158</v>
      </c>
      <c r="R8" s="670">
        <f>SUM(F8:Q8)</f>
        <v>14442</v>
      </c>
      <c r="S8" s="692">
        <f>(R8/R62)*100</f>
        <v>15.86335676625659</v>
      </c>
      <c r="T8" s="777">
        <f t="shared" si="0"/>
        <v>0.9447860787648829</v>
      </c>
      <c r="U8" s="308" t="s">
        <v>252</v>
      </c>
      <c r="V8" s="225"/>
      <c r="W8" s="1138" t="s">
        <v>536</v>
      </c>
      <c r="X8" s="270"/>
      <c r="Y8" s="256"/>
      <c r="Z8" s="403"/>
      <c r="AA8" s="414">
        <v>15286</v>
      </c>
    </row>
    <row r="9" spans="1:27" ht="18" customHeight="1">
      <c r="A9" s="252"/>
      <c r="B9" s="157" t="s">
        <v>537</v>
      </c>
      <c r="C9" s="1139"/>
      <c r="D9" s="1175" t="s">
        <v>538</v>
      </c>
      <c r="E9" s="188" t="s">
        <v>539</v>
      </c>
      <c r="F9" s="547">
        <v>0</v>
      </c>
      <c r="G9" s="548">
        <v>0</v>
      </c>
      <c r="H9" s="548">
        <v>0</v>
      </c>
      <c r="I9" s="548">
        <v>0</v>
      </c>
      <c r="J9" s="548">
        <v>0</v>
      </c>
      <c r="K9" s="548"/>
      <c r="L9" s="549">
        <v>0</v>
      </c>
      <c r="M9" s="550">
        <v>0</v>
      </c>
      <c r="N9" s="548">
        <v>0</v>
      </c>
      <c r="O9" s="548">
        <v>0</v>
      </c>
      <c r="P9" s="548">
        <v>0</v>
      </c>
      <c r="Q9" s="548">
        <v>0</v>
      </c>
      <c r="R9" s="670">
        <f aca="true" t="shared" si="2" ref="R9:R16">SUM(F9:Q9)</f>
        <v>0</v>
      </c>
      <c r="S9" s="692">
        <f>(R9/R62)*100</f>
        <v>0</v>
      </c>
      <c r="T9" s="772" t="str">
        <f t="shared" si="0"/>
        <v>-</v>
      </c>
      <c r="U9" s="308" t="s">
        <v>539</v>
      </c>
      <c r="V9" s="1137" t="s">
        <v>538</v>
      </c>
      <c r="W9" s="1139"/>
      <c r="X9" s="260" t="s">
        <v>537</v>
      </c>
      <c r="Y9" s="256"/>
      <c r="Z9" s="403"/>
      <c r="AA9" s="414">
        <v>0</v>
      </c>
    </row>
    <row r="10" spans="1:27" ht="18" customHeight="1">
      <c r="A10" s="252"/>
      <c r="B10" s="154" t="s">
        <v>51</v>
      </c>
      <c r="C10" s="1139"/>
      <c r="D10" s="1175"/>
      <c r="E10" s="188" t="s">
        <v>253</v>
      </c>
      <c r="F10" s="547">
        <v>3</v>
      </c>
      <c r="G10" s="548">
        <v>4</v>
      </c>
      <c r="H10" s="548">
        <v>4</v>
      </c>
      <c r="I10" s="548">
        <v>4</v>
      </c>
      <c r="J10" s="548">
        <v>3</v>
      </c>
      <c r="K10" s="548">
        <v>5</v>
      </c>
      <c r="L10" s="549">
        <v>4</v>
      </c>
      <c r="M10" s="550">
        <v>3</v>
      </c>
      <c r="N10" s="548">
        <v>4</v>
      </c>
      <c r="O10" s="548">
        <v>4</v>
      </c>
      <c r="P10" s="548">
        <v>4</v>
      </c>
      <c r="Q10" s="548">
        <v>5</v>
      </c>
      <c r="R10" s="670">
        <f t="shared" si="2"/>
        <v>47</v>
      </c>
      <c r="S10" s="692">
        <f>(R10/R62)*100</f>
        <v>0.05162565905096661</v>
      </c>
      <c r="T10" s="772">
        <f>IF(ISERROR(R10/AA10),"-",((R10/AA10*100)/100))</f>
        <v>0.9038461538461539</v>
      </c>
      <c r="U10" s="308" t="s">
        <v>253</v>
      </c>
      <c r="V10" s="1137"/>
      <c r="W10" s="1139"/>
      <c r="X10" s="259" t="s">
        <v>51</v>
      </c>
      <c r="Y10" s="256"/>
      <c r="Z10" s="403"/>
      <c r="AA10" s="414">
        <v>52</v>
      </c>
    </row>
    <row r="11" spans="1:27" ht="18" customHeight="1">
      <c r="A11" s="252"/>
      <c r="B11" s="154" t="s">
        <v>51</v>
      </c>
      <c r="C11" s="1139"/>
      <c r="D11" s="1175"/>
      <c r="E11" s="188" t="s">
        <v>540</v>
      </c>
      <c r="F11" s="547">
        <v>0</v>
      </c>
      <c r="G11" s="548">
        <v>0</v>
      </c>
      <c r="H11" s="548">
        <v>0</v>
      </c>
      <c r="I11" s="548">
        <v>0</v>
      </c>
      <c r="J11" s="548">
        <v>0</v>
      </c>
      <c r="K11" s="548">
        <v>0</v>
      </c>
      <c r="L11" s="549">
        <v>0</v>
      </c>
      <c r="M11" s="550">
        <v>0</v>
      </c>
      <c r="N11" s="548">
        <v>0</v>
      </c>
      <c r="O11" s="548">
        <v>0</v>
      </c>
      <c r="P11" s="548">
        <v>0</v>
      </c>
      <c r="Q11" s="548">
        <v>0</v>
      </c>
      <c r="R11" s="670">
        <f>SUM(F11:Q11)</f>
        <v>0</v>
      </c>
      <c r="S11" s="692">
        <f>(R11/R62)*100</f>
        <v>0</v>
      </c>
      <c r="T11" s="772" t="str">
        <f t="shared" si="0"/>
        <v>-</v>
      </c>
      <c r="U11" s="308" t="s">
        <v>540</v>
      </c>
      <c r="V11" s="1137"/>
      <c r="W11" s="1139"/>
      <c r="X11" s="259" t="s">
        <v>51</v>
      </c>
      <c r="Y11" s="256"/>
      <c r="Z11" s="403"/>
      <c r="AA11" s="414">
        <v>0</v>
      </c>
    </row>
    <row r="12" spans="1:27" ht="18" customHeight="1">
      <c r="A12" s="252"/>
      <c r="B12" s="154" t="s">
        <v>541</v>
      </c>
      <c r="C12" s="1139"/>
      <c r="D12" s="1175"/>
      <c r="E12" s="188" t="s">
        <v>254</v>
      </c>
      <c r="F12" s="547">
        <v>0</v>
      </c>
      <c r="G12" s="548">
        <v>0</v>
      </c>
      <c r="H12" s="548">
        <v>0</v>
      </c>
      <c r="I12" s="548">
        <v>0</v>
      </c>
      <c r="J12" s="548">
        <v>0</v>
      </c>
      <c r="K12" s="548">
        <v>0</v>
      </c>
      <c r="L12" s="549">
        <v>0</v>
      </c>
      <c r="M12" s="550">
        <v>0</v>
      </c>
      <c r="N12" s="548">
        <v>0</v>
      </c>
      <c r="O12" s="548">
        <v>0</v>
      </c>
      <c r="P12" s="548">
        <v>0</v>
      </c>
      <c r="Q12" s="548">
        <v>0</v>
      </c>
      <c r="R12" s="670">
        <f>SUM(F12:Q12)</f>
        <v>0</v>
      </c>
      <c r="S12" s="692">
        <f>(R12/R62)*100</f>
        <v>0</v>
      </c>
      <c r="T12" s="772" t="str">
        <f t="shared" si="0"/>
        <v>-</v>
      </c>
      <c r="U12" s="308" t="s">
        <v>254</v>
      </c>
      <c r="V12" s="1137"/>
      <c r="W12" s="1139"/>
      <c r="X12" s="259" t="s">
        <v>541</v>
      </c>
      <c r="Y12" s="256"/>
      <c r="Z12" s="403"/>
      <c r="AA12" s="414">
        <v>0</v>
      </c>
    </row>
    <row r="13" spans="1:27" ht="18" customHeight="1">
      <c r="A13" s="252"/>
      <c r="B13" s="154" t="s">
        <v>53</v>
      </c>
      <c r="C13" s="1139"/>
      <c r="D13" s="1175"/>
      <c r="E13" s="188" t="s">
        <v>542</v>
      </c>
      <c r="F13" s="547">
        <v>0</v>
      </c>
      <c r="G13" s="548">
        <v>0</v>
      </c>
      <c r="H13" s="548">
        <v>0</v>
      </c>
      <c r="I13" s="548">
        <v>0</v>
      </c>
      <c r="J13" s="548">
        <v>0</v>
      </c>
      <c r="K13" s="548">
        <v>0</v>
      </c>
      <c r="L13" s="549">
        <v>0</v>
      </c>
      <c r="M13" s="550">
        <v>0</v>
      </c>
      <c r="N13" s="548">
        <v>0</v>
      </c>
      <c r="O13" s="548">
        <v>0</v>
      </c>
      <c r="P13" s="548">
        <v>0</v>
      </c>
      <c r="Q13" s="548">
        <v>0</v>
      </c>
      <c r="R13" s="670">
        <f t="shared" si="2"/>
        <v>0</v>
      </c>
      <c r="S13" s="692">
        <f>(R13/R62)*100</f>
        <v>0</v>
      </c>
      <c r="T13" s="772" t="str">
        <f t="shared" si="0"/>
        <v>-</v>
      </c>
      <c r="U13" s="308" t="s">
        <v>542</v>
      </c>
      <c r="V13" s="1137"/>
      <c r="W13" s="1139"/>
      <c r="X13" s="259" t="s">
        <v>53</v>
      </c>
      <c r="Y13" s="256"/>
      <c r="Z13" s="403"/>
      <c r="AA13" s="414">
        <v>0</v>
      </c>
    </row>
    <row r="14" spans="1:27" ht="18" customHeight="1">
      <c r="A14" s="252"/>
      <c r="B14" s="154" t="s">
        <v>52</v>
      </c>
      <c r="C14" s="1139"/>
      <c r="D14" s="1175"/>
      <c r="E14" s="188" t="s">
        <v>55</v>
      </c>
      <c r="F14" s="547">
        <v>0</v>
      </c>
      <c r="G14" s="548">
        <v>0</v>
      </c>
      <c r="H14" s="548">
        <v>0</v>
      </c>
      <c r="I14" s="548">
        <v>0</v>
      </c>
      <c r="J14" s="548">
        <v>0</v>
      </c>
      <c r="K14" s="548">
        <v>0</v>
      </c>
      <c r="L14" s="549">
        <v>0</v>
      </c>
      <c r="M14" s="550">
        <v>0</v>
      </c>
      <c r="N14" s="548">
        <v>0</v>
      </c>
      <c r="O14" s="548">
        <v>0</v>
      </c>
      <c r="P14" s="548">
        <v>0</v>
      </c>
      <c r="Q14" s="548">
        <v>0</v>
      </c>
      <c r="R14" s="670">
        <f t="shared" si="2"/>
        <v>0</v>
      </c>
      <c r="S14" s="692">
        <f>(R14/R62)*100</f>
        <v>0</v>
      </c>
      <c r="T14" s="772" t="str">
        <f t="shared" si="0"/>
        <v>-</v>
      </c>
      <c r="U14" s="308" t="s">
        <v>55</v>
      </c>
      <c r="V14" s="1137"/>
      <c r="W14" s="1139"/>
      <c r="X14" s="259" t="s">
        <v>52</v>
      </c>
      <c r="Y14" s="256"/>
      <c r="Z14" s="403"/>
      <c r="AA14" s="414">
        <v>0</v>
      </c>
    </row>
    <row r="15" spans="1:27" ht="18" customHeight="1">
      <c r="A15" s="252"/>
      <c r="B15" s="154" t="s">
        <v>56</v>
      </c>
      <c r="C15" s="1139"/>
      <c r="D15" s="1175"/>
      <c r="E15" s="188" t="s">
        <v>543</v>
      </c>
      <c r="F15" s="547">
        <v>0</v>
      </c>
      <c r="G15" s="548">
        <v>0</v>
      </c>
      <c r="H15" s="548">
        <v>0</v>
      </c>
      <c r="I15" s="548">
        <v>0</v>
      </c>
      <c r="J15" s="548">
        <v>0</v>
      </c>
      <c r="K15" s="548">
        <v>0</v>
      </c>
      <c r="L15" s="549">
        <v>0</v>
      </c>
      <c r="M15" s="550">
        <v>0</v>
      </c>
      <c r="N15" s="548">
        <v>0</v>
      </c>
      <c r="O15" s="548">
        <v>0</v>
      </c>
      <c r="P15" s="548">
        <v>0</v>
      </c>
      <c r="Q15" s="548">
        <v>0</v>
      </c>
      <c r="R15" s="670">
        <f t="shared" si="2"/>
        <v>0</v>
      </c>
      <c r="S15" s="692">
        <f>(R15/R62)*100</f>
        <v>0</v>
      </c>
      <c r="T15" s="772" t="str">
        <f t="shared" si="0"/>
        <v>-</v>
      </c>
      <c r="U15" s="308" t="s">
        <v>544</v>
      </c>
      <c r="V15" s="1137"/>
      <c r="W15" s="1139"/>
      <c r="X15" s="259" t="s">
        <v>56</v>
      </c>
      <c r="Y15" s="256"/>
      <c r="Z15" s="403"/>
      <c r="AA15" s="414">
        <v>0</v>
      </c>
    </row>
    <row r="16" spans="1:27" ht="18" customHeight="1">
      <c r="A16" s="252"/>
      <c r="B16" s="154" t="s">
        <v>57</v>
      </c>
      <c r="C16" s="1139"/>
      <c r="D16" s="158"/>
      <c r="E16" s="151" t="s">
        <v>589</v>
      </c>
      <c r="F16" s="543">
        <v>0</v>
      </c>
      <c r="G16" s="544">
        <v>0</v>
      </c>
      <c r="H16" s="544">
        <v>0</v>
      </c>
      <c r="I16" s="544">
        <v>0</v>
      </c>
      <c r="J16" s="544">
        <v>0</v>
      </c>
      <c r="K16" s="544">
        <v>0</v>
      </c>
      <c r="L16" s="545">
        <v>0</v>
      </c>
      <c r="M16" s="546">
        <v>0</v>
      </c>
      <c r="N16" s="544">
        <v>0</v>
      </c>
      <c r="O16" s="544">
        <v>0</v>
      </c>
      <c r="P16" s="544">
        <v>0</v>
      </c>
      <c r="Q16" s="544">
        <v>0</v>
      </c>
      <c r="R16" s="670">
        <f t="shared" si="2"/>
        <v>0</v>
      </c>
      <c r="S16" s="778">
        <f>(R16/R62)*100</f>
        <v>0</v>
      </c>
      <c r="T16" s="779" t="str">
        <f t="shared" si="0"/>
        <v>-</v>
      </c>
      <c r="U16" s="151" t="s">
        <v>589</v>
      </c>
      <c r="V16" s="225"/>
      <c r="W16" s="1139"/>
      <c r="X16" s="259" t="s">
        <v>57</v>
      </c>
      <c r="Y16" s="256"/>
      <c r="Z16" s="403"/>
      <c r="AA16" s="414">
        <v>0</v>
      </c>
    </row>
    <row r="17" spans="1:27" ht="18" customHeight="1" thickBot="1">
      <c r="A17" s="252"/>
      <c r="B17" s="154"/>
      <c r="C17" s="1139"/>
      <c r="D17" s="159"/>
      <c r="E17" s="152" t="s">
        <v>49</v>
      </c>
      <c r="F17" s="673">
        <f>SUM(F7:F16)</f>
        <v>755</v>
      </c>
      <c r="G17" s="674">
        <f aca="true" t="shared" si="3" ref="G17:Q17">SUM(G7:G16)</f>
        <v>855</v>
      </c>
      <c r="H17" s="674">
        <f t="shared" si="3"/>
        <v>1219</v>
      </c>
      <c r="I17" s="674">
        <f t="shared" si="3"/>
        <v>1484</v>
      </c>
      <c r="J17" s="674">
        <f t="shared" si="3"/>
        <v>1270</v>
      </c>
      <c r="K17" s="674">
        <f t="shared" si="3"/>
        <v>1225</v>
      </c>
      <c r="L17" s="675">
        <f t="shared" si="3"/>
        <v>1354</v>
      </c>
      <c r="M17" s="676">
        <f t="shared" si="3"/>
        <v>1376</v>
      </c>
      <c r="N17" s="674">
        <f t="shared" si="3"/>
        <v>1292</v>
      </c>
      <c r="O17" s="674">
        <f t="shared" si="3"/>
        <v>1297</v>
      </c>
      <c r="P17" s="674">
        <f t="shared" si="3"/>
        <v>1199</v>
      </c>
      <c r="Q17" s="674">
        <f t="shared" si="3"/>
        <v>1163</v>
      </c>
      <c r="R17" s="677">
        <f>SUM(R7:R16)</f>
        <v>14489</v>
      </c>
      <c r="S17" s="671">
        <f>(R17/R62)*100</f>
        <v>15.914982425307558</v>
      </c>
      <c r="T17" s="672">
        <f t="shared" si="0"/>
        <v>0.9446472812622245</v>
      </c>
      <c r="U17" s="309" t="s">
        <v>49</v>
      </c>
      <c r="V17" s="226"/>
      <c r="W17" s="1139"/>
      <c r="X17" s="259"/>
      <c r="Y17" s="256"/>
      <c r="Z17" s="403"/>
      <c r="AA17" s="414">
        <v>15338</v>
      </c>
    </row>
    <row r="18" spans="1:27" ht="18" customHeight="1">
      <c r="A18" s="252"/>
      <c r="B18" s="154"/>
      <c r="C18" s="1139"/>
      <c r="D18" s="189" t="s">
        <v>287</v>
      </c>
      <c r="E18" s="190" t="s">
        <v>545</v>
      </c>
      <c r="F18" s="551">
        <v>247</v>
      </c>
      <c r="G18" s="552">
        <v>279</v>
      </c>
      <c r="H18" s="552">
        <v>298</v>
      </c>
      <c r="I18" s="552">
        <v>378</v>
      </c>
      <c r="J18" s="552">
        <v>367</v>
      </c>
      <c r="K18" s="552">
        <v>301</v>
      </c>
      <c r="L18" s="553">
        <v>409</v>
      </c>
      <c r="M18" s="554">
        <v>403</v>
      </c>
      <c r="N18" s="555">
        <v>327</v>
      </c>
      <c r="O18" s="555">
        <v>350</v>
      </c>
      <c r="P18" s="555">
        <v>289</v>
      </c>
      <c r="Q18" s="555">
        <v>271</v>
      </c>
      <c r="R18" s="780">
        <f>SUM(F18:Q18)</f>
        <v>3919</v>
      </c>
      <c r="S18" s="781">
        <f>(R18/R62)*100</f>
        <v>4.304701230228471</v>
      </c>
      <c r="T18" s="782">
        <f t="shared" si="0"/>
        <v>0.9282330648981525</v>
      </c>
      <c r="U18" s="310" t="s">
        <v>545</v>
      </c>
      <c r="V18" s="266" t="s">
        <v>287</v>
      </c>
      <c r="W18" s="1139"/>
      <c r="X18" s="259"/>
      <c r="Y18" s="256"/>
      <c r="Z18" s="403"/>
      <c r="AA18" s="414">
        <v>4222</v>
      </c>
    </row>
    <row r="19" spans="1:27" ht="18" customHeight="1" thickBot="1">
      <c r="A19" s="252"/>
      <c r="B19" s="154" t="s">
        <v>59</v>
      </c>
      <c r="C19" s="1139"/>
      <c r="D19" s="161" t="s">
        <v>60</v>
      </c>
      <c r="E19" s="148" t="s">
        <v>49</v>
      </c>
      <c r="F19" s="678">
        <f>SUM(F18:F18)</f>
        <v>247</v>
      </c>
      <c r="G19" s="679">
        <f aca="true" t="shared" si="4" ref="G19:R19">SUM(G18:G18)</f>
        <v>279</v>
      </c>
      <c r="H19" s="679">
        <f t="shared" si="4"/>
        <v>298</v>
      </c>
      <c r="I19" s="676">
        <f t="shared" si="4"/>
        <v>378</v>
      </c>
      <c r="J19" s="674">
        <f t="shared" si="4"/>
        <v>367</v>
      </c>
      <c r="K19" s="674">
        <f t="shared" si="4"/>
        <v>301</v>
      </c>
      <c r="L19" s="675">
        <f t="shared" si="4"/>
        <v>409</v>
      </c>
      <c r="M19" s="676">
        <f t="shared" si="4"/>
        <v>403</v>
      </c>
      <c r="N19" s="680">
        <f t="shared" si="4"/>
        <v>327</v>
      </c>
      <c r="O19" s="680">
        <f t="shared" si="4"/>
        <v>350</v>
      </c>
      <c r="P19" s="680">
        <f t="shared" si="4"/>
        <v>289</v>
      </c>
      <c r="Q19" s="680">
        <f t="shared" si="4"/>
        <v>271</v>
      </c>
      <c r="R19" s="677">
        <f t="shared" si="4"/>
        <v>3919</v>
      </c>
      <c r="S19" s="671">
        <f>(R19/R62)*100</f>
        <v>4.304701230228471</v>
      </c>
      <c r="T19" s="681">
        <f t="shared" si="0"/>
        <v>0.9282330648981525</v>
      </c>
      <c r="U19" s="311" t="s">
        <v>49</v>
      </c>
      <c r="V19" s="148" t="s">
        <v>60</v>
      </c>
      <c r="W19" s="1139"/>
      <c r="X19" s="259" t="s">
        <v>59</v>
      </c>
      <c r="Y19" s="256"/>
      <c r="Z19" s="403"/>
      <c r="AA19" s="414">
        <v>4222</v>
      </c>
    </row>
    <row r="20" spans="1:27" ht="18" customHeight="1" thickBot="1">
      <c r="A20" s="252"/>
      <c r="B20" s="149"/>
      <c r="C20" s="162"/>
      <c r="D20" s="163"/>
      <c r="E20" s="164" t="s">
        <v>67</v>
      </c>
      <c r="F20" s="682">
        <f>SUM(F19,F17)</f>
        <v>1002</v>
      </c>
      <c r="G20" s="683">
        <f aca="true" t="shared" si="5" ref="G20:Q20">SUM(G19,G17)</f>
        <v>1134</v>
      </c>
      <c r="H20" s="683">
        <f t="shared" si="5"/>
        <v>1517</v>
      </c>
      <c r="I20" s="683">
        <f t="shared" si="5"/>
        <v>1862</v>
      </c>
      <c r="J20" s="683">
        <f t="shared" si="5"/>
        <v>1637</v>
      </c>
      <c r="K20" s="684">
        <f t="shared" si="5"/>
        <v>1526</v>
      </c>
      <c r="L20" s="684">
        <f t="shared" si="5"/>
        <v>1763</v>
      </c>
      <c r="M20" s="685">
        <f t="shared" si="5"/>
        <v>1779</v>
      </c>
      <c r="N20" s="683">
        <f t="shared" si="5"/>
        <v>1619</v>
      </c>
      <c r="O20" s="683">
        <f t="shared" si="5"/>
        <v>1647</v>
      </c>
      <c r="P20" s="683">
        <f t="shared" si="5"/>
        <v>1488</v>
      </c>
      <c r="Q20" s="686">
        <f t="shared" si="5"/>
        <v>1434</v>
      </c>
      <c r="R20" s="687">
        <f>SUM(F20:Q20)</f>
        <v>18408</v>
      </c>
      <c r="S20" s="671">
        <f>(R20/R62)*100</f>
        <v>20.219683655536027</v>
      </c>
      <c r="T20" s="688">
        <f t="shared" si="0"/>
        <v>0.9411042944785276</v>
      </c>
      <c r="U20" s="312" t="s">
        <v>67</v>
      </c>
      <c r="V20" s="163"/>
      <c r="W20" s="271"/>
      <c r="X20" s="258"/>
      <c r="Y20" s="256"/>
      <c r="Z20" s="403"/>
      <c r="AA20" s="414">
        <v>19560</v>
      </c>
    </row>
    <row r="21" spans="1:27" ht="25.5" customHeight="1" thickBot="1">
      <c r="A21" s="252"/>
      <c r="B21" s="149"/>
      <c r="C21" s="149"/>
      <c r="D21" s="149"/>
      <c r="E21" s="152" t="s">
        <v>68</v>
      </c>
      <c r="F21" s="678">
        <f>SUM(F6,F20)</f>
        <v>1002</v>
      </c>
      <c r="G21" s="679">
        <f aca="true" t="shared" si="6" ref="G21:Q21">SUM(G6,G20)</f>
        <v>1134</v>
      </c>
      <c r="H21" s="679">
        <f t="shared" si="6"/>
        <v>1517</v>
      </c>
      <c r="I21" s="679">
        <f t="shared" si="6"/>
        <v>1862</v>
      </c>
      <c r="J21" s="679">
        <f t="shared" si="6"/>
        <v>1637</v>
      </c>
      <c r="K21" s="675">
        <f t="shared" si="6"/>
        <v>1526</v>
      </c>
      <c r="L21" s="675">
        <f t="shared" si="6"/>
        <v>1763</v>
      </c>
      <c r="M21" s="689">
        <f t="shared" si="6"/>
        <v>1779</v>
      </c>
      <c r="N21" s="679">
        <f t="shared" si="6"/>
        <v>1619</v>
      </c>
      <c r="O21" s="679">
        <f t="shared" si="6"/>
        <v>1647</v>
      </c>
      <c r="P21" s="679">
        <f t="shared" si="6"/>
        <v>1488</v>
      </c>
      <c r="Q21" s="669">
        <f t="shared" si="6"/>
        <v>1434</v>
      </c>
      <c r="R21" s="690">
        <f>SUM(R6,R20)</f>
        <v>18408</v>
      </c>
      <c r="S21" s="671">
        <f>(R21/R62)*100</f>
        <v>20.219683655536027</v>
      </c>
      <c r="T21" s="691">
        <f t="shared" si="0"/>
        <v>0.9411042944785276</v>
      </c>
      <c r="U21" s="306" t="s">
        <v>68</v>
      </c>
      <c r="V21" s="163"/>
      <c r="W21" s="149"/>
      <c r="X21" s="258"/>
      <c r="Y21" s="256"/>
      <c r="Z21" s="403"/>
      <c r="AA21" s="414">
        <v>19560</v>
      </c>
    </row>
    <row r="22" spans="1:27" ht="18" customHeight="1">
      <c r="A22" s="252"/>
      <c r="B22" s="165"/>
      <c r="C22" s="1161" t="s">
        <v>478</v>
      </c>
      <c r="D22" s="1149"/>
      <c r="E22" s="150" t="s">
        <v>546</v>
      </c>
      <c r="F22" s="539">
        <v>0</v>
      </c>
      <c r="G22" s="540">
        <v>0</v>
      </c>
      <c r="H22" s="540">
        <v>0</v>
      </c>
      <c r="I22" s="540">
        <v>0</v>
      </c>
      <c r="J22" s="540">
        <v>0</v>
      </c>
      <c r="K22" s="540">
        <v>0</v>
      </c>
      <c r="L22" s="541">
        <v>0</v>
      </c>
      <c r="M22" s="542">
        <v>0</v>
      </c>
      <c r="N22" s="540">
        <v>0</v>
      </c>
      <c r="O22" s="540">
        <v>0</v>
      </c>
      <c r="P22" s="540">
        <v>0</v>
      </c>
      <c r="Q22" s="540">
        <v>0</v>
      </c>
      <c r="R22" s="720">
        <f>SUM(F22:Q22)</f>
        <v>0</v>
      </c>
      <c r="S22" s="771">
        <f>(R22/R62)*100</f>
        <v>0</v>
      </c>
      <c r="T22" s="776" t="str">
        <f t="shared" si="0"/>
        <v>-</v>
      </c>
      <c r="U22" s="307" t="s">
        <v>546</v>
      </c>
      <c r="V22" s="1149" t="s">
        <v>478</v>
      </c>
      <c r="W22" s="1150"/>
      <c r="X22" s="261"/>
      <c r="Y22" s="256"/>
      <c r="Z22" s="403"/>
      <c r="AA22" s="414">
        <v>0</v>
      </c>
    </row>
    <row r="23" spans="1:27" ht="18" customHeight="1">
      <c r="A23" s="252"/>
      <c r="B23" s="149"/>
      <c r="C23" s="1162"/>
      <c r="D23" s="1141"/>
      <c r="E23" s="151" t="s">
        <v>250</v>
      </c>
      <c r="F23" s="543">
        <v>0</v>
      </c>
      <c r="G23" s="544">
        <v>0</v>
      </c>
      <c r="H23" s="544">
        <v>0</v>
      </c>
      <c r="I23" s="544">
        <v>0</v>
      </c>
      <c r="J23" s="544">
        <v>0</v>
      </c>
      <c r="K23" s="544">
        <v>0</v>
      </c>
      <c r="L23" s="545">
        <v>0</v>
      </c>
      <c r="M23" s="546">
        <v>0</v>
      </c>
      <c r="N23" s="544">
        <v>0</v>
      </c>
      <c r="O23" s="544">
        <v>0</v>
      </c>
      <c r="P23" s="544">
        <v>0</v>
      </c>
      <c r="Q23" s="544">
        <v>0</v>
      </c>
      <c r="R23" s="727">
        <f>SUM(F23:Q23)</f>
        <v>0</v>
      </c>
      <c r="S23" s="774">
        <f>(R23/R62)*100</f>
        <v>0</v>
      </c>
      <c r="T23" s="783">
        <f t="shared" si="0"/>
        <v>0</v>
      </c>
      <c r="U23" s="305" t="s">
        <v>250</v>
      </c>
      <c r="V23" s="1141"/>
      <c r="W23" s="1151"/>
      <c r="X23" s="258"/>
      <c r="Y23" s="256"/>
      <c r="Z23" s="403"/>
      <c r="AA23" s="414">
        <v>1</v>
      </c>
    </row>
    <row r="24" spans="1:27" ht="18" customHeight="1" thickBot="1">
      <c r="A24" s="252"/>
      <c r="B24" s="149"/>
      <c r="C24" s="1163"/>
      <c r="D24" s="1142"/>
      <c r="E24" s="152" t="s">
        <v>49</v>
      </c>
      <c r="F24" s="666">
        <f>SUM(F22:F23)</f>
        <v>0</v>
      </c>
      <c r="G24" s="667">
        <f aca="true" t="shared" si="7" ref="G24:R24">SUM(G22:G23)</f>
        <v>0</v>
      </c>
      <c r="H24" s="667">
        <f t="shared" si="7"/>
        <v>0</v>
      </c>
      <c r="I24" s="667">
        <f t="shared" si="7"/>
        <v>0</v>
      </c>
      <c r="J24" s="667">
        <f t="shared" si="7"/>
        <v>0</v>
      </c>
      <c r="K24" s="667">
        <f t="shared" si="7"/>
        <v>0</v>
      </c>
      <c r="L24" s="668">
        <f t="shared" si="7"/>
        <v>0</v>
      </c>
      <c r="M24" s="669">
        <f t="shared" si="7"/>
        <v>0</v>
      </c>
      <c r="N24" s="667">
        <f t="shared" si="7"/>
        <v>0</v>
      </c>
      <c r="O24" s="667">
        <f t="shared" si="7"/>
        <v>0</v>
      </c>
      <c r="P24" s="667">
        <f t="shared" si="7"/>
        <v>0</v>
      </c>
      <c r="Q24" s="667">
        <f t="shared" si="7"/>
        <v>0</v>
      </c>
      <c r="R24" s="670">
        <f t="shared" si="7"/>
        <v>0</v>
      </c>
      <c r="S24" s="692">
        <f>(R24/R62)*100</f>
        <v>0</v>
      </c>
      <c r="T24" s="784">
        <f t="shared" si="0"/>
        <v>0</v>
      </c>
      <c r="U24" s="306" t="s">
        <v>49</v>
      </c>
      <c r="V24" s="1142"/>
      <c r="W24" s="1152"/>
      <c r="X24" s="258"/>
      <c r="Y24" s="256"/>
      <c r="Z24" s="403"/>
      <c r="AA24" s="414">
        <v>1</v>
      </c>
    </row>
    <row r="25" spans="1:27" ht="18" customHeight="1">
      <c r="A25" s="252"/>
      <c r="B25" s="154"/>
      <c r="C25" s="155"/>
      <c r="D25" s="167"/>
      <c r="E25" s="150" t="s">
        <v>251</v>
      </c>
      <c r="F25" s="539">
        <v>0</v>
      </c>
      <c r="G25" s="540">
        <v>0</v>
      </c>
      <c r="H25" s="540">
        <v>0</v>
      </c>
      <c r="I25" s="540">
        <v>0</v>
      </c>
      <c r="J25" s="540">
        <v>0</v>
      </c>
      <c r="K25" s="540">
        <v>0</v>
      </c>
      <c r="L25" s="541">
        <v>0</v>
      </c>
      <c r="M25" s="542">
        <v>0</v>
      </c>
      <c r="N25" s="540">
        <v>0</v>
      </c>
      <c r="O25" s="540">
        <v>0</v>
      </c>
      <c r="P25" s="540">
        <v>0</v>
      </c>
      <c r="Q25" s="540">
        <v>0</v>
      </c>
      <c r="R25" s="720">
        <f>SUM(F25:Q25)</f>
        <v>0</v>
      </c>
      <c r="S25" s="785">
        <f>(R25/R62)*100</f>
        <v>0</v>
      </c>
      <c r="T25" s="786" t="str">
        <f t="shared" si="0"/>
        <v>-</v>
      </c>
      <c r="U25" s="307" t="s">
        <v>251</v>
      </c>
      <c r="V25" s="273"/>
      <c r="W25" s="272"/>
      <c r="X25" s="259"/>
      <c r="Y25" s="256"/>
      <c r="Z25" s="403"/>
      <c r="AA25" s="414">
        <v>0</v>
      </c>
    </row>
    <row r="26" spans="1:27" ht="18" customHeight="1">
      <c r="A26" s="252"/>
      <c r="B26" s="157"/>
      <c r="C26" s="1139" t="s">
        <v>547</v>
      </c>
      <c r="D26" s="160"/>
      <c r="E26" s="188" t="s">
        <v>252</v>
      </c>
      <c r="F26" s="547">
        <v>4187</v>
      </c>
      <c r="G26" s="548">
        <v>4175</v>
      </c>
      <c r="H26" s="548">
        <v>3989</v>
      </c>
      <c r="I26" s="548">
        <v>3986</v>
      </c>
      <c r="J26" s="548">
        <v>4130</v>
      </c>
      <c r="K26" s="548">
        <v>4111</v>
      </c>
      <c r="L26" s="549">
        <v>4280</v>
      </c>
      <c r="M26" s="550">
        <v>4091</v>
      </c>
      <c r="N26" s="548">
        <v>4128</v>
      </c>
      <c r="O26" s="548">
        <v>4216</v>
      </c>
      <c r="P26" s="548">
        <v>4054</v>
      </c>
      <c r="Q26" s="548">
        <v>4149</v>
      </c>
      <c r="R26" s="670">
        <f>SUM(F26:Q26)</f>
        <v>49496</v>
      </c>
      <c r="S26" s="692">
        <f>(R26/R62)*100</f>
        <v>54.36731107205623</v>
      </c>
      <c r="T26" s="787">
        <f t="shared" si="0"/>
        <v>0.9513521825206142</v>
      </c>
      <c r="U26" s="308" t="s">
        <v>252</v>
      </c>
      <c r="V26" s="154"/>
      <c r="W26" s="1139" t="s">
        <v>547</v>
      </c>
      <c r="X26" s="260"/>
      <c r="Y26" s="256"/>
      <c r="Z26" s="403"/>
      <c r="AA26" s="414">
        <v>52027</v>
      </c>
    </row>
    <row r="27" spans="1:27" ht="18" customHeight="1">
      <c r="A27" s="252"/>
      <c r="B27" s="157" t="s">
        <v>548</v>
      </c>
      <c r="C27" s="1139"/>
      <c r="D27" s="160" t="s">
        <v>50</v>
      </c>
      <c r="E27" s="188" t="s">
        <v>549</v>
      </c>
      <c r="F27" s="547">
        <v>0</v>
      </c>
      <c r="G27" s="548">
        <v>0</v>
      </c>
      <c r="H27" s="548">
        <v>0</v>
      </c>
      <c r="I27" s="548">
        <v>0</v>
      </c>
      <c r="J27" s="548">
        <v>0</v>
      </c>
      <c r="K27" s="548">
        <v>0</v>
      </c>
      <c r="L27" s="549">
        <v>0</v>
      </c>
      <c r="M27" s="550">
        <v>0</v>
      </c>
      <c r="N27" s="548">
        <v>0</v>
      </c>
      <c r="O27" s="548">
        <v>0</v>
      </c>
      <c r="P27" s="548">
        <v>0</v>
      </c>
      <c r="Q27" s="548">
        <v>0</v>
      </c>
      <c r="R27" s="670">
        <f aca="true" t="shared" si="8" ref="R27:R34">SUM(F27:Q27)</f>
        <v>0</v>
      </c>
      <c r="S27" s="788">
        <f>(R27/R62)*100</f>
        <v>0</v>
      </c>
      <c r="T27" s="789" t="str">
        <f t="shared" si="0"/>
        <v>-</v>
      </c>
      <c r="U27" s="308" t="s">
        <v>549</v>
      </c>
      <c r="V27" s="154" t="s">
        <v>50</v>
      </c>
      <c r="W27" s="1139"/>
      <c r="X27" s="260" t="s">
        <v>548</v>
      </c>
      <c r="Y27" s="256"/>
      <c r="Z27" s="403"/>
      <c r="AA27" s="414">
        <v>0</v>
      </c>
    </row>
    <row r="28" spans="1:27" ht="18" customHeight="1">
      <c r="A28" s="252"/>
      <c r="B28" s="154" t="s">
        <v>51</v>
      </c>
      <c r="C28" s="1139"/>
      <c r="D28" s="160"/>
      <c r="E28" s="188" t="s">
        <v>253</v>
      </c>
      <c r="F28" s="547">
        <v>3</v>
      </c>
      <c r="G28" s="548">
        <v>3</v>
      </c>
      <c r="H28" s="548">
        <v>3</v>
      </c>
      <c r="I28" s="548">
        <v>2</v>
      </c>
      <c r="J28" s="548">
        <v>5</v>
      </c>
      <c r="K28" s="548">
        <v>2</v>
      </c>
      <c r="L28" s="549">
        <v>4</v>
      </c>
      <c r="M28" s="550">
        <v>6</v>
      </c>
      <c r="N28" s="548">
        <v>6</v>
      </c>
      <c r="O28" s="548">
        <v>2</v>
      </c>
      <c r="P28" s="548">
        <v>4</v>
      </c>
      <c r="Q28" s="548">
        <v>4</v>
      </c>
      <c r="R28" s="670">
        <f t="shared" si="8"/>
        <v>44</v>
      </c>
      <c r="S28" s="788">
        <f>(R28/R62)*100</f>
        <v>0.048330404217926184</v>
      </c>
      <c r="T28" s="787">
        <f t="shared" si="0"/>
        <v>0.3697478991596639</v>
      </c>
      <c r="U28" s="308" t="s">
        <v>253</v>
      </c>
      <c r="V28" s="154"/>
      <c r="W28" s="1139"/>
      <c r="X28" s="259" t="s">
        <v>51</v>
      </c>
      <c r="Y28" s="256"/>
      <c r="Z28" s="403"/>
      <c r="AA28" s="414">
        <v>119</v>
      </c>
    </row>
    <row r="29" spans="1:27" ht="18" customHeight="1">
      <c r="A29" s="252"/>
      <c r="B29" s="154" t="s">
        <v>51</v>
      </c>
      <c r="C29" s="1139"/>
      <c r="D29" s="160"/>
      <c r="E29" s="188" t="s">
        <v>550</v>
      </c>
      <c r="F29" s="547">
        <v>0</v>
      </c>
      <c r="G29" s="548">
        <v>0</v>
      </c>
      <c r="H29" s="548">
        <v>0</v>
      </c>
      <c r="I29" s="548">
        <v>0</v>
      </c>
      <c r="J29" s="548">
        <v>0</v>
      </c>
      <c r="K29" s="548">
        <v>0</v>
      </c>
      <c r="L29" s="549">
        <v>0</v>
      </c>
      <c r="M29" s="550">
        <v>0</v>
      </c>
      <c r="N29" s="548">
        <v>0</v>
      </c>
      <c r="O29" s="548">
        <v>0</v>
      </c>
      <c r="P29" s="548">
        <v>0</v>
      </c>
      <c r="Q29" s="548">
        <v>0</v>
      </c>
      <c r="R29" s="670">
        <f t="shared" si="8"/>
        <v>0</v>
      </c>
      <c r="S29" s="788">
        <f>(R29/R62)*100</f>
        <v>0</v>
      </c>
      <c r="T29" s="789" t="str">
        <f t="shared" si="0"/>
        <v>-</v>
      </c>
      <c r="U29" s="308" t="s">
        <v>550</v>
      </c>
      <c r="V29" s="154"/>
      <c r="W29" s="1139"/>
      <c r="X29" s="259" t="s">
        <v>51</v>
      </c>
      <c r="Y29" s="256"/>
      <c r="Z29" s="403"/>
      <c r="AA29" s="414">
        <v>0</v>
      </c>
    </row>
    <row r="30" spans="1:27" ht="18" customHeight="1">
      <c r="A30" s="252"/>
      <c r="B30" s="154" t="s">
        <v>551</v>
      </c>
      <c r="C30" s="1139"/>
      <c r="D30" s="160" t="s">
        <v>52</v>
      </c>
      <c r="E30" s="188" t="s">
        <v>254</v>
      </c>
      <c r="F30" s="547">
        <v>1</v>
      </c>
      <c r="G30" s="548">
        <v>0</v>
      </c>
      <c r="H30" s="548">
        <v>0</v>
      </c>
      <c r="I30" s="548">
        <v>0</v>
      </c>
      <c r="J30" s="548">
        <v>0</v>
      </c>
      <c r="K30" s="548">
        <v>0</v>
      </c>
      <c r="L30" s="549">
        <v>0</v>
      </c>
      <c r="M30" s="550">
        <v>0</v>
      </c>
      <c r="N30" s="548">
        <v>0</v>
      </c>
      <c r="O30" s="548">
        <v>0</v>
      </c>
      <c r="P30" s="548">
        <v>0</v>
      </c>
      <c r="Q30" s="548">
        <v>0</v>
      </c>
      <c r="R30" s="670">
        <f t="shared" si="8"/>
        <v>1</v>
      </c>
      <c r="S30" s="788">
        <f>(R30/R62)*100</f>
        <v>0.0010984182776801407</v>
      </c>
      <c r="T30" s="789">
        <f>IF(ISERROR(R30/AA30),"-",((R30/AA30*100)/100))</f>
        <v>0.2</v>
      </c>
      <c r="U30" s="188" t="s">
        <v>254</v>
      </c>
      <c r="V30" s="154" t="s">
        <v>52</v>
      </c>
      <c r="W30" s="1139"/>
      <c r="X30" s="259" t="s">
        <v>551</v>
      </c>
      <c r="Y30" s="256"/>
      <c r="Z30" s="403"/>
      <c r="AA30" s="414">
        <v>5</v>
      </c>
    </row>
    <row r="31" spans="1:27" ht="18" customHeight="1">
      <c r="A31" s="252"/>
      <c r="B31" s="154" t="s">
        <v>53</v>
      </c>
      <c r="C31" s="1139"/>
      <c r="D31" s="160"/>
      <c r="E31" s="188" t="s">
        <v>552</v>
      </c>
      <c r="F31" s="547">
        <v>0</v>
      </c>
      <c r="G31" s="548">
        <v>0</v>
      </c>
      <c r="H31" s="548">
        <v>0</v>
      </c>
      <c r="I31" s="548">
        <v>0</v>
      </c>
      <c r="J31" s="548">
        <v>0</v>
      </c>
      <c r="K31" s="548">
        <v>0</v>
      </c>
      <c r="L31" s="549">
        <v>0</v>
      </c>
      <c r="M31" s="550">
        <v>0</v>
      </c>
      <c r="N31" s="548">
        <v>0</v>
      </c>
      <c r="O31" s="548">
        <v>0</v>
      </c>
      <c r="P31" s="548">
        <v>0</v>
      </c>
      <c r="Q31" s="548">
        <v>0</v>
      </c>
      <c r="R31" s="670">
        <f t="shared" si="8"/>
        <v>0</v>
      </c>
      <c r="S31" s="790">
        <f>(R31/R62)*100</f>
        <v>0</v>
      </c>
      <c r="T31" s="789" t="str">
        <f t="shared" si="0"/>
        <v>-</v>
      </c>
      <c r="U31" s="308" t="s">
        <v>552</v>
      </c>
      <c r="V31" s="154"/>
      <c r="W31" s="1139"/>
      <c r="X31" s="259" t="s">
        <v>53</v>
      </c>
      <c r="Y31" s="256"/>
      <c r="Z31" s="403"/>
      <c r="AA31" s="414">
        <v>0</v>
      </c>
    </row>
    <row r="32" spans="1:27" ht="18" customHeight="1">
      <c r="A32" s="252"/>
      <c r="B32" s="154" t="s">
        <v>52</v>
      </c>
      <c r="C32" s="1139"/>
      <c r="D32" s="168"/>
      <c r="E32" s="188" t="s">
        <v>55</v>
      </c>
      <c r="F32" s="547">
        <v>0</v>
      </c>
      <c r="G32" s="548">
        <v>0</v>
      </c>
      <c r="H32" s="548">
        <v>0</v>
      </c>
      <c r="I32" s="548">
        <v>0</v>
      </c>
      <c r="J32" s="548">
        <v>0</v>
      </c>
      <c r="K32" s="548">
        <v>0</v>
      </c>
      <c r="L32" s="549">
        <v>0</v>
      </c>
      <c r="M32" s="550">
        <v>0</v>
      </c>
      <c r="N32" s="548">
        <v>0</v>
      </c>
      <c r="O32" s="548">
        <v>0</v>
      </c>
      <c r="P32" s="548">
        <v>0</v>
      </c>
      <c r="Q32" s="548">
        <v>0</v>
      </c>
      <c r="R32" s="670">
        <f t="shared" si="8"/>
        <v>0</v>
      </c>
      <c r="S32" s="790">
        <f>(R32/R62)*100</f>
        <v>0</v>
      </c>
      <c r="T32" s="789" t="str">
        <f t="shared" si="0"/>
        <v>-</v>
      </c>
      <c r="U32" s="308" t="s">
        <v>55</v>
      </c>
      <c r="V32" s="274"/>
      <c r="W32" s="1139"/>
      <c r="X32" s="259" t="s">
        <v>52</v>
      </c>
      <c r="Y32" s="256"/>
      <c r="Z32" s="403"/>
      <c r="AA32" s="414">
        <v>0</v>
      </c>
    </row>
    <row r="33" spans="1:27" ht="18" customHeight="1">
      <c r="A33" s="252"/>
      <c r="B33" s="154" t="s">
        <v>56</v>
      </c>
      <c r="C33" s="1139"/>
      <c r="D33" s="168" t="s">
        <v>54</v>
      </c>
      <c r="E33" s="188" t="s">
        <v>553</v>
      </c>
      <c r="F33" s="547">
        <v>0</v>
      </c>
      <c r="G33" s="548">
        <v>0</v>
      </c>
      <c r="H33" s="548">
        <v>0</v>
      </c>
      <c r="I33" s="548">
        <v>0</v>
      </c>
      <c r="J33" s="548">
        <v>0</v>
      </c>
      <c r="K33" s="548">
        <v>0</v>
      </c>
      <c r="L33" s="549">
        <v>0</v>
      </c>
      <c r="M33" s="550">
        <v>0</v>
      </c>
      <c r="N33" s="548">
        <v>0</v>
      </c>
      <c r="O33" s="548">
        <v>0</v>
      </c>
      <c r="P33" s="548">
        <v>0</v>
      </c>
      <c r="Q33" s="548">
        <v>0</v>
      </c>
      <c r="R33" s="670">
        <f t="shared" si="8"/>
        <v>0</v>
      </c>
      <c r="S33" s="790">
        <f>(R33/R62)*100</f>
        <v>0</v>
      </c>
      <c r="T33" s="789" t="str">
        <f t="shared" si="0"/>
        <v>-</v>
      </c>
      <c r="U33" s="308" t="s">
        <v>553</v>
      </c>
      <c r="V33" s="274" t="s">
        <v>54</v>
      </c>
      <c r="W33" s="1139"/>
      <c r="X33" s="259" t="s">
        <v>56</v>
      </c>
      <c r="Y33" s="256"/>
      <c r="Z33" s="403"/>
      <c r="AA33" s="414">
        <v>0</v>
      </c>
    </row>
    <row r="34" spans="1:27" ht="18" customHeight="1">
      <c r="A34" s="252"/>
      <c r="B34" s="154" t="s">
        <v>57</v>
      </c>
      <c r="C34" s="1139"/>
      <c r="D34" s="168"/>
      <c r="E34" s="151" t="s">
        <v>265</v>
      </c>
      <c r="F34" s="543">
        <v>0</v>
      </c>
      <c r="G34" s="544">
        <v>0</v>
      </c>
      <c r="H34" s="544">
        <v>0</v>
      </c>
      <c r="I34" s="544">
        <v>0</v>
      </c>
      <c r="J34" s="544">
        <v>0</v>
      </c>
      <c r="K34" s="544">
        <v>0</v>
      </c>
      <c r="L34" s="545">
        <v>0</v>
      </c>
      <c r="M34" s="546">
        <v>0</v>
      </c>
      <c r="N34" s="544">
        <v>0</v>
      </c>
      <c r="O34" s="544">
        <v>0</v>
      </c>
      <c r="P34" s="544">
        <v>0</v>
      </c>
      <c r="Q34" s="544">
        <v>0</v>
      </c>
      <c r="R34" s="727">
        <f t="shared" si="8"/>
        <v>0</v>
      </c>
      <c r="S34" s="791">
        <f>(R34/R62)*100</f>
        <v>0</v>
      </c>
      <c r="T34" s="783" t="str">
        <f t="shared" si="0"/>
        <v>-</v>
      </c>
      <c r="U34" s="305" t="s">
        <v>265</v>
      </c>
      <c r="V34" s="274"/>
      <c r="W34" s="1139"/>
      <c r="X34" s="259" t="s">
        <v>57</v>
      </c>
      <c r="Y34" s="256"/>
      <c r="Z34" s="403"/>
      <c r="AA34" s="414">
        <v>0</v>
      </c>
    </row>
    <row r="35" spans="1:27" ht="18" customHeight="1" thickBot="1">
      <c r="A35" s="252"/>
      <c r="B35" s="154"/>
      <c r="C35" s="1139"/>
      <c r="D35" s="169"/>
      <c r="E35" s="148" t="s">
        <v>49</v>
      </c>
      <c r="F35" s="673">
        <f>SUM(F25:F34)</f>
        <v>4191</v>
      </c>
      <c r="G35" s="674">
        <f aca="true" t="shared" si="9" ref="G35:R35">SUM(G25:G34)</f>
        <v>4178</v>
      </c>
      <c r="H35" s="674">
        <f t="shared" si="9"/>
        <v>3992</v>
      </c>
      <c r="I35" s="674">
        <f t="shared" si="9"/>
        <v>3988</v>
      </c>
      <c r="J35" s="674">
        <f t="shared" si="9"/>
        <v>4135</v>
      </c>
      <c r="K35" s="674">
        <f t="shared" si="9"/>
        <v>4113</v>
      </c>
      <c r="L35" s="675">
        <f t="shared" si="9"/>
        <v>4284</v>
      </c>
      <c r="M35" s="676">
        <f t="shared" si="9"/>
        <v>4097</v>
      </c>
      <c r="N35" s="674">
        <f t="shared" si="9"/>
        <v>4134</v>
      </c>
      <c r="O35" s="674">
        <f t="shared" si="9"/>
        <v>4218</v>
      </c>
      <c r="P35" s="674">
        <f t="shared" si="9"/>
        <v>4058</v>
      </c>
      <c r="Q35" s="674">
        <f t="shared" si="9"/>
        <v>4153</v>
      </c>
      <c r="R35" s="677">
        <f t="shared" si="9"/>
        <v>49541</v>
      </c>
      <c r="S35" s="792">
        <f>(R35/R62)*100</f>
        <v>54.416739894551846</v>
      </c>
      <c r="T35" s="787">
        <f t="shared" si="0"/>
        <v>0.9499530210350713</v>
      </c>
      <c r="U35" s="311" t="s">
        <v>49</v>
      </c>
      <c r="V35" s="143"/>
      <c r="W35" s="1139"/>
      <c r="X35" s="259"/>
      <c r="Y35" s="256"/>
      <c r="Z35" s="403"/>
      <c r="AA35" s="414">
        <v>52151</v>
      </c>
    </row>
    <row r="36" spans="1:27" ht="18" customHeight="1">
      <c r="A36" s="252"/>
      <c r="B36" s="154"/>
      <c r="C36" s="1139"/>
      <c r="D36" s="167" t="s">
        <v>52</v>
      </c>
      <c r="E36" s="166" t="s">
        <v>554</v>
      </c>
      <c r="F36" s="556">
        <v>980</v>
      </c>
      <c r="G36" s="557">
        <v>741</v>
      </c>
      <c r="H36" s="557">
        <v>745</v>
      </c>
      <c r="I36" s="557">
        <v>1002</v>
      </c>
      <c r="J36" s="557">
        <v>1006</v>
      </c>
      <c r="K36" s="557">
        <v>988</v>
      </c>
      <c r="L36" s="553">
        <v>1003</v>
      </c>
      <c r="M36" s="558">
        <v>840</v>
      </c>
      <c r="N36" s="557">
        <v>901</v>
      </c>
      <c r="O36" s="557">
        <v>1094</v>
      </c>
      <c r="P36" s="557">
        <v>1086</v>
      </c>
      <c r="Q36" s="557">
        <v>889</v>
      </c>
      <c r="R36" s="793">
        <f>SUM(F36:Q36)</f>
        <v>11275</v>
      </c>
      <c r="S36" s="794">
        <f>(R36/R62)*100</f>
        <v>12.384666080843585</v>
      </c>
      <c r="T36" s="795">
        <f t="shared" si="0"/>
        <v>0.9108902892228147</v>
      </c>
      <c r="U36" s="313" t="s">
        <v>554</v>
      </c>
      <c r="V36" s="273" t="s">
        <v>52</v>
      </c>
      <c r="W36" s="1139"/>
      <c r="X36" s="259"/>
      <c r="Y36" s="256"/>
      <c r="Z36" s="403"/>
      <c r="AA36" s="414">
        <v>12378</v>
      </c>
    </row>
    <row r="37" spans="1:27" ht="18" customHeight="1" thickBot="1">
      <c r="A37" s="252"/>
      <c r="B37" s="154" t="s">
        <v>59</v>
      </c>
      <c r="C37" s="1139"/>
      <c r="D37" s="161" t="s">
        <v>60</v>
      </c>
      <c r="E37" s="148" t="s">
        <v>49</v>
      </c>
      <c r="F37" s="674">
        <f>SUM(F36:F36)</f>
        <v>980</v>
      </c>
      <c r="G37" s="674">
        <f aca="true" t="shared" si="10" ref="G37:P37">SUM(G36:G36)</f>
        <v>741</v>
      </c>
      <c r="H37" s="674">
        <f t="shared" si="10"/>
        <v>745</v>
      </c>
      <c r="I37" s="674">
        <f t="shared" si="10"/>
        <v>1002</v>
      </c>
      <c r="J37" s="674">
        <f t="shared" si="10"/>
        <v>1006</v>
      </c>
      <c r="K37" s="674">
        <f t="shared" si="10"/>
        <v>988</v>
      </c>
      <c r="L37" s="675">
        <f t="shared" si="10"/>
        <v>1003</v>
      </c>
      <c r="M37" s="676">
        <f t="shared" si="10"/>
        <v>840</v>
      </c>
      <c r="N37" s="674">
        <f t="shared" si="10"/>
        <v>901</v>
      </c>
      <c r="O37" s="674">
        <f t="shared" si="10"/>
        <v>1094</v>
      </c>
      <c r="P37" s="674">
        <f t="shared" si="10"/>
        <v>1086</v>
      </c>
      <c r="Q37" s="674">
        <f>SUM(Q36:Q36)</f>
        <v>889</v>
      </c>
      <c r="R37" s="690">
        <f>SUM(R36:R36)</f>
        <v>11275</v>
      </c>
      <c r="S37" s="693">
        <f>(R37/R62)*100</f>
        <v>12.384666080843585</v>
      </c>
      <c r="T37" s="672">
        <f t="shared" si="0"/>
        <v>0.9108902892228147</v>
      </c>
      <c r="U37" s="311" t="s">
        <v>49</v>
      </c>
      <c r="V37" s="148" t="s">
        <v>60</v>
      </c>
      <c r="W37" s="1139"/>
      <c r="X37" s="259" t="s">
        <v>59</v>
      </c>
      <c r="Y37" s="256"/>
      <c r="Z37" s="403"/>
      <c r="AA37" s="414">
        <v>12378</v>
      </c>
    </row>
    <row r="38" spans="1:27" ht="18" customHeight="1" thickBot="1">
      <c r="A38" s="252"/>
      <c r="B38" s="149"/>
      <c r="C38" s="162"/>
      <c r="D38" s="163"/>
      <c r="E38" s="164" t="s">
        <v>67</v>
      </c>
      <c r="F38" s="682">
        <f>SUM(F35,F37)</f>
        <v>5171</v>
      </c>
      <c r="G38" s="683">
        <f aca="true" t="shared" si="11" ref="G38:M38">SUM(G35,G37)</f>
        <v>4919</v>
      </c>
      <c r="H38" s="683">
        <f t="shared" si="11"/>
        <v>4737</v>
      </c>
      <c r="I38" s="683">
        <f t="shared" si="11"/>
        <v>4990</v>
      </c>
      <c r="J38" s="683">
        <f t="shared" si="11"/>
        <v>5141</v>
      </c>
      <c r="K38" s="684">
        <f t="shared" si="11"/>
        <v>5101</v>
      </c>
      <c r="L38" s="684">
        <f t="shared" si="11"/>
        <v>5287</v>
      </c>
      <c r="M38" s="685">
        <f t="shared" si="11"/>
        <v>4937</v>
      </c>
      <c r="N38" s="683">
        <f>SUM(N35,N37)</f>
        <v>5035</v>
      </c>
      <c r="O38" s="683">
        <f>SUM(O35,O37)</f>
        <v>5312</v>
      </c>
      <c r="P38" s="683">
        <f>SUM(P35,P37)</f>
        <v>5144</v>
      </c>
      <c r="Q38" s="686">
        <f>SUM(Q35,Q37)</f>
        <v>5042</v>
      </c>
      <c r="R38" s="694">
        <f>SUM(R35,R37)</f>
        <v>60816</v>
      </c>
      <c r="S38" s="695">
        <f>(R38/R62)*100</f>
        <v>66.80140597539544</v>
      </c>
      <c r="T38" s="696">
        <f t="shared" si="0"/>
        <v>0.9424599792341428</v>
      </c>
      <c r="U38" s="312" t="s">
        <v>67</v>
      </c>
      <c r="V38" s="163"/>
      <c r="W38" s="271"/>
      <c r="X38" s="258"/>
      <c r="Y38" s="256"/>
      <c r="Z38" s="403"/>
      <c r="AA38" s="414">
        <v>64529</v>
      </c>
    </row>
    <row r="39" spans="1:27" ht="25.5" customHeight="1" thickBot="1">
      <c r="A39" s="252"/>
      <c r="B39" s="142"/>
      <c r="C39" s="142"/>
      <c r="D39" s="142"/>
      <c r="E39" s="148" t="s">
        <v>68</v>
      </c>
      <c r="F39" s="678">
        <f aca="true" t="shared" si="12" ref="F39:R39">SUM(F24,F38)</f>
        <v>5171</v>
      </c>
      <c r="G39" s="679">
        <f t="shared" si="12"/>
        <v>4919</v>
      </c>
      <c r="H39" s="679">
        <f t="shared" si="12"/>
        <v>4737</v>
      </c>
      <c r="I39" s="679">
        <f t="shared" si="12"/>
        <v>4990</v>
      </c>
      <c r="J39" s="679">
        <f t="shared" si="12"/>
        <v>5141</v>
      </c>
      <c r="K39" s="675">
        <f t="shared" si="12"/>
        <v>5101</v>
      </c>
      <c r="L39" s="675">
        <f t="shared" si="12"/>
        <v>5287</v>
      </c>
      <c r="M39" s="689">
        <f t="shared" si="12"/>
        <v>4937</v>
      </c>
      <c r="N39" s="679">
        <f t="shared" si="12"/>
        <v>5035</v>
      </c>
      <c r="O39" s="679">
        <f t="shared" si="12"/>
        <v>5312</v>
      </c>
      <c r="P39" s="679">
        <f t="shared" si="12"/>
        <v>5144</v>
      </c>
      <c r="Q39" s="676">
        <f t="shared" si="12"/>
        <v>5042</v>
      </c>
      <c r="R39" s="673">
        <f t="shared" si="12"/>
        <v>60816</v>
      </c>
      <c r="S39" s="697">
        <f>(R39/R62)*100</f>
        <v>66.80140597539544</v>
      </c>
      <c r="T39" s="696">
        <f t="shared" si="0"/>
        <v>0.9424453742445373</v>
      </c>
      <c r="U39" s="311" t="s">
        <v>68</v>
      </c>
      <c r="V39" s="163"/>
      <c r="W39" s="142"/>
      <c r="X39" s="262"/>
      <c r="Y39" s="256"/>
      <c r="Z39" s="403"/>
      <c r="AA39" s="414">
        <v>64530</v>
      </c>
    </row>
    <row r="40" spans="1:27" ht="18" customHeight="1">
      <c r="A40" s="252"/>
      <c r="B40" s="141"/>
      <c r="C40" s="1165" t="s">
        <v>62</v>
      </c>
      <c r="D40" s="1166"/>
      <c r="E40" s="150" t="s">
        <v>69</v>
      </c>
      <c r="F40" s="559">
        <v>27</v>
      </c>
      <c r="G40" s="560">
        <v>41</v>
      </c>
      <c r="H40" s="561">
        <v>191</v>
      </c>
      <c r="I40" s="561">
        <v>49</v>
      </c>
      <c r="J40" s="561">
        <v>48</v>
      </c>
      <c r="K40" s="561">
        <v>106</v>
      </c>
      <c r="L40" s="562">
        <v>50</v>
      </c>
      <c r="M40" s="560">
        <v>16</v>
      </c>
      <c r="N40" s="561">
        <v>62</v>
      </c>
      <c r="O40" s="561">
        <v>21</v>
      </c>
      <c r="P40" s="561">
        <v>50</v>
      </c>
      <c r="Q40" s="561">
        <v>39</v>
      </c>
      <c r="R40" s="773">
        <f>SUM(F40:Q40)</f>
        <v>700</v>
      </c>
      <c r="S40" s="796">
        <f>(R40/R62)*100</f>
        <v>0.7688927943760984</v>
      </c>
      <c r="T40" s="797">
        <f t="shared" si="0"/>
        <v>0.7470651013874067</v>
      </c>
      <c r="U40" s="313" t="s">
        <v>69</v>
      </c>
      <c r="V40" s="1143" t="s">
        <v>62</v>
      </c>
      <c r="W40" s="1144"/>
      <c r="X40" s="261"/>
      <c r="Y40" s="256"/>
      <c r="Z40" s="403"/>
      <c r="AA40" s="414">
        <v>937</v>
      </c>
    </row>
    <row r="41" spans="1:27" ht="18" customHeight="1" thickBot="1">
      <c r="A41" s="252"/>
      <c r="B41" s="154"/>
      <c r="C41" s="1190" t="s">
        <v>70</v>
      </c>
      <c r="D41" s="1145"/>
      <c r="E41" s="176" t="s">
        <v>49</v>
      </c>
      <c r="F41" s="678">
        <f>SUM(F40)</f>
        <v>27</v>
      </c>
      <c r="G41" s="669">
        <f aca="true" t="shared" si="13" ref="G41:R41">SUM(G40)</f>
        <v>41</v>
      </c>
      <c r="H41" s="698">
        <f t="shared" si="13"/>
        <v>191</v>
      </c>
      <c r="I41" s="698">
        <f t="shared" si="13"/>
        <v>49</v>
      </c>
      <c r="J41" s="698">
        <f t="shared" si="13"/>
        <v>48</v>
      </c>
      <c r="K41" s="698">
        <f t="shared" si="13"/>
        <v>106</v>
      </c>
      <c r="L41" s="699">
        <f t="shared" si="13"/>
        <v>50</v>
      </c>
      <c r="M41" s="700">
        <f t="shared" si="13"/>
        <v>16</v>
      </c>
      <c r="N41" s="698">
        <f t="shared" si="13"/>
        <v>62</v>
      </c>
      <c r="O41" s="698">
        <f t="shared" si="13"/>
        <v>21</v>
      </c>
      <c r="P41" s="698">
        <f t="shared" si="13"/>
        <v>50</v>
      </c>
      <c r="Q41" s="698">
        <f t="shared" si="13"/>
        <v>39</v>
      </c>
      <c r="R41" s="670">
        <f t="shared" si="13"/>
        <v>700</v>
      </c>
      <c r="S41" s="706">
        <f>(R41/R62)*100</f>
        <v>0.7688927943760984</v>
      </c>
      <c r="T41" s="798">
        <f t="shared" si="0"/>
        <v>0.7470651013874067</v>
      </c>
      <c r="U41" s="314" t="s">
        <v>49</v>
      </c>
      <c r="V41" s="1145" t="s">
        <v>70</v>
      </c>
      <c r="W41" s="1146"/>
      <c r="X41" s="259"/>
      <c r="Y41" s="256"/>
      <c r="Z41" s="403"/>
      <c r="AA41" s="414">
        <v>937</v>
      </c>
    </row>
    <row r="42" spans="1:27" ht="18" customHeight="1">
      <c r="A42" s="252"/>
      <c r="B42" s="1157" t="s">
        <v>480</v>
      </c>
      <c r="C42" s="177"/>
      <c r="D42" s="141"/>
      <c r="E42" s="191" t="s">
        <v>288</v>
      </c>
      <c r="F42" s="542">
        <v>0</v>
      </c>
      <c r="G42" s="540">
        <v>0</v>
      </c>
      <c r="H42" s="540">
        <v>0</v>
      </c>
      <c r="I42" s="540">
        <v>0</v>
      </c>
      <c r="J42" s="540">
        <v>0</v>
      </c>
      <c r="K42" s="540">
        <v>0</v>
      </c>
      <c r="L42" s="541">
        <v>0</v>
      </c>
      <c r="M42" s="542">
        <v>0</v>
      </c>
      <c r="N42" s="540">
        <v>0</v>
      </c>
      <c r="O42" s="540">
        <v>0</v>
      </c>
      <c r="P42" s="540">
        <v>0</v>
      </c>
      <c r="Q42" s="540">
        <v>0</v>
      </c>
      <c r="R42" s="720">
        <f aca="true" t="shared" si="14" ref="R42:R59">SUM(F42:Q42)</f>
        <v>0</v>
      </c>
      <c r="S42" s="721">
        <f>(R42/R62)*100</f>
        <v>0</v>
      </c>
      <c r="T42" s="799" t="str">
        <f t="shared" si="0"/>
        <v>-</v>
      </c>
      <c r="U42" s="300" t="s">
        <v>288</v>
      </c>
      <c r="V42" s="141"/>
      <c r="W42" s="261"/>
      <c r="X42" s="1128" t="s">
        <v>480</v>
      </c>
      <c r="Y42" s="256"/>
      <c r="Z42" s="403"/>
      <c r="AA42" s="414">
        <v>0</v>
      </c>
    </row>
    <row r="43" spans="1:27" ht="18" customHeight="1">
      <c r="A43" s="252"/>
      <c r="B43" s="1157"/>
      <c r="C43" s="178"/>
      <c r="D43" s="149"/>
      <c r="E43" s="179" t="s">
        <v>289</v>
      </c>
      <c r="F43" s="563">
        <v>0</v>
      </c>
      <c r="G43" s="561">
        <v>0</v>
      </c>
      <c r="H43" s="561">
        <v>0</v>
      </c>
      <c r="I43" s="561">
        <v>0</v>
      </c>
      <c r="J43" s="561">
        <v>0</v>
      </c>
      <c r="K43" s="561">
        <v>0</v>
      </c>
      <c r="L43" s="562">
        <v>0</v>
      </c>
      <c r="M43" s="560">
        <v>0</v>
      </c>
      <c r="N43" s="561">
        <v>0</v>
      </c>
      <c r="O43" s="561">
        <v>0</v>
      </c>
      <c r="P43" s="561">
        <v>0</v>
      </c>
      <c r="Q43" s="561">
        <v>0</v>
      </c>
      <c r="R43" s="773">
        <f t="shared" si="14"/>
        <v>0</v>
      </c>
      <c r="S43" s="706">
        <f>(R43/R62)*100</f>
        <v>0</v>
      </c>
      <c r="T43" s="800" t="str">
        <f t="shared" si="0"/>
        <v>-</v>
      </c>
      <c r="U43" s="301" t="s">
        <v>289</v>
      </c>
      <c r="V43" s="149"/>
      <c r="W43" s="258"/>
      <c r="X43" s="1128"/>
      <c r="Y43" s="256"/>
      <c r="Z43" s="403"/>
      <c r="AA43" s="414">
        <v>0</v>
      </c>
    </row>
    <row r="44" spans="1:27" ht="18" customHeight="1">
      <c r="A44" s="252"/>
      <c r="B44" s="1157"/>
      <c r="C44" s="1164" t="s">
        <v>479</v>
      </c>
      <c r="D44" s="1137"/>
      <c r="E44" s="180" t="s">
        <v>290</v>
      </c>
      <c r="F44" s="550">
        <v>0</v>
      </c>
      <c r="G44" s="548">
        <v>0</v>
      </c>
      <c r="H44" s="548">
        <v>0</v>
      </c>
      <c r="I44" s="548">
        <v>0</v>
      </c>
      <c r="J44" s="548">
        <v>0</v>
      </c>
      <c r="K44" s="548">
        <v>0</v>
      </c>
      <c r="L44" s="549">
        <v>0</v>
      </c>
      <c r="M44" s="550">
        <v>0</v>
      </c>
      <c r="N44" s="548">
        <v>0</v>
      </c>
      <c r="O44" s="548">
        <v>0</v>
      </c>
      <c r="P44" s="548">
        <v>0</v>
      </c>
      <c r="Q44" s="548">
        <v>0</v>
      </c>
      <c r="R44" s="670">
        <f t="shared" si="14"/>
        <v>0</v>
      </c>
      <c r="S44" s="801">
        <f>(R44/R62)*100</f>
        <v>0</v>
      </c>
      <c r="T44" s="802" t="str">
        <f t="shared" si="0"/>
        <v>-</v>
      </c>
      <c r="U44" s="302" t="s">
        <v>290</v>
      </c>
      <c r="V44" s="1147" t="s">
        <v>479</v>
      </c>
      <c r="W44" s="1148"/>
      <c r="X44" s="1128"/>
      <c r="Y44" s="256"/>
      <c r="Z44" s="403"/>
      <c r="AA44" s="414">
        <v>0</v>
      </c>
    </row>
    <row r="45" spans="1:27" ht="18" customHeight="1">
      <c r="A45" s="252"/>
      <c r="B45" s="1157"/>
      <c r="C45" s="1164"/>
      <c r="D45" s="1137"/>
      <c r="E45" s="179" t="s">
        <v>291</v>
      </c>
      <c r="F45" s="550">
        <v>0</v>
      </c>
      <c r="G45" s="548">
        <v>0</v>
      </c>
      <c r="H45" s="548">
        <v>0</v>
      </c>
      <c r="I45" s="548">
        <v>0</v>
      </c>
      <c r="J45" s="548">
        <v>0</v>
      </c>
      <c r="K45" s="548">
        <v>0</v>
      </c>
      <c r="L45" s="549">
        <v>0</v>
      </c>
      <c r="M45" s="550">
        <v>0</v>
      </c>
      <c r="N45" s="548">
        <v>0</v>
      </c>
      <c r="O45" s="548">
        <v>0</v>
      </c>
      <c r="P45" s="548">
        <v>0</v>
      </c>
      <c r="Q45" s="548">
        <v>0</v>
      </c>
      <c r="R45" s="670">
        <f t="shared" si="14"/>
        <v>0</v>
      </c>
      <c r="S45" s="706">
        <f>(R45/R62)*100</f>
        <v>0</v>
      </c>
      <c r="T45" s="800" t="str">
        <f t="shared" si="0"/>
        <v>-</v>
      </c>
      <c r="U45" s="301" t="s">
        <v>291</v>
      </c>
      <c r="V45" s="1147"/>
      <c r="W45" s="1148"/>
      <c r="X45" s="1128"/>
      <c r="Y45" s="256"/>
      <c r="Z45" s="403"/>
      <c r="AA45" s="414">
        <v>0</v>
      </c>
    </row>
    <row r="46" spans="1:27" ht="18" customHeight="1">
      <c r="A46" s="252"/>
      <c r="B46" s="1157"/>
      <c r="C46" s="1164"/>
      <c r="D46" s="1137"/>
      <c r="E46" s="180" t="s">
        <v>292</v>
      </c>
      <c r="F46" s="564">
        <v>0</v>
      </c>
      <c r="G46" s="565">
        <v>0</v>
      </c>
      <c r="H46" s="565">
        <v>0</v>
      </c>
      <c r="I46" s="565">
        <v>0</v>
      </c>
      <c r="J46" s="565">
        <v>0</v>
      </c>
      <c r="K46" s="565">
        <v>0</v>
      </c>
      <c r="L46" s="566">
        <v>0</v>
      </c>
      <c r="M46" s="564">
        <v>0</v>
      </c>
      <c r="N46" s="565">
        <v>0</v>
      </c>
      <c r="O46" s="565">
        <v>0</v>
      </c>
      <c r="P46" s="565">
        <v>0</v>
      </c>
      <c r="Q46" s="565">
        <v>0</v>
      </c>
      <c r="R46" s="803">
        <f t="shared" si="14"/>
        <v>0</v>
      </c>
      <c r="S46" s="801">
        <f>(R46/R62)*100</f>
        <v>0</v>
      </c>
      <c r="T46" s="802" t="str">
        <f t="shared" si="0"/>
        <v>-</v>
      </c>
      <c r="U46" s="302" t="s">
        <v>292</v>
      </c>
      <c r="V46" s="1147"/>
      <c r="W46" s="1148"/>
      <c r="X46" s="1128"/>
      <c r="Y46" s="256"/>
      <c r="Z46" s="403"/>
      <c r="AA46" s="414">
        <v>0</v>
      </c>
    </row>
    <row r="47" spans="1:27" ht="18" customHeight="1">
      <c r="A47" s="252"/>
      <c r="B47" s="1157"/>
      <c r="C47" s="1164"/>
      <c r="D47" s="1137"/>
      <c r="E47" s="179" t="s">
        <v>293</v>
      </c>
      <c r="F47" s="550">
        <v>4</v>
      </c>
      <c r="G47" s="548">
        <v>4</v>
      </c>
      <c r="H47" s="548">
        <v>4</v>
      </c>
      <c r="I47" s="548">
        <v>11</v>
      </c>
      <c r="J47" s="548">
        <v>5</v>
      </c>
      <c r="K47" s="548">
        <v>21</v>
      </c>
      <c r="L47" s="549">
        <v>27</v>
      </c>
      <c r="M47" s="550">
        <v>23</v>
      </c>
      <c r="N47" s="548">
        <v>21</v>
      </c>
      <c r="O47" s="548">
        <v>17</v>
      </c>
      <c r="P47" s="548">
        <v>13</v>
      </c>
      <c r="Q47" s="548">
        <v>10</v>
      </c>
      <c r="R47" s="670">
        <f t="shared" si="14"/>
        <v>160</v>
      </c>
      <c r="S47" s="706">
        <f>(R47/R62)*100</f>
        <v>0.17574692442882248</v>
      </c>
      <c r="T47" s="804">
        <f t="shared" si="0"/>
        <v>1.1594202898550725</v>
      </c>
      <c r="U47" s="301" t="s">
        <v>293</v>
      </c>
      <c r="V47" s="1147"/>
      <c r="W47" s="1148"/>
      <c r="X47" s="1128"/>
      <c r="Y47" s="256"/>
      <c r="Z47" s="403"/>
      <c r="AA47" s="414">
        <v>138</v>
      </c>
    </row>
    <row r="48" spans="1:27" ht="18" customHeight="1">
      <c r="A48" s="252"/>
      <c r="B48" s="1157"/>
      <c r="C48" s="1164"/>
      <c r="D48" s="1137"/>
      <c r="E48" s="180" t="s">
        <v>294</v>
      </c>
      <c r="F48" s="564">
        <v>0</v>
      </c>
      <c r="G48" s="565">
        <v>0</v>
      </c>
      <c r="H48" s="565">
        <v>0</v>
      </c>
      <c r="I48" s="565">
        <v>0</v>
      </c>
      <c r="J48" s="565">
        <v>0</v>
      </c>
      <c r="K48" s="565">
        <v>0</v>
      </c>
      <c r="L48" s="566">
        <v>0</v>
      </c>
      <c r="M48" s="564">
        <v>0</v>
      </c>
      <c r="N48" s="565">
        <v>0</v>
      </c>
      <c r="O48" s="565">
        <v>0</v>
      </c>
      <c r="P48" s="565">
        <v>0</v>
      </c>
      <c r="Q48" s="565">
        <v>0</v>
      </c>
      <c r="R48" s="803">
        <f t="shared" si="14"/>
        <v>0</v>
      </c>
      <c r="S48" s="801">
        <f>(R48/R62)*100</f>
        <v>0</v>
      </c>
      <c r="T48" s="802" t="str">
        <f t="shared" si="0"/>
        <v>-</v>
      </c>
      <c r="U48" s="302" t="s">
        <v>294</v>
      </c>
      <c r="V48" s="1147"/>
      <c r="W48" s="1148"/>
      <c r="X48" s="1128"/>
      <c r="Y48" s="256"/>
      <c r="Z48" s="403"/>
      <c r="AA48" s="414">
        <v>0</v>
      </c>
    </row>
    <row r="49" spans="1:27" ht="18" customHeight="1">
      <c r="A49" s="252"/>
      <c r="B49" s="1157"/>
      <c r="C49" s="1164"/>
      <c r="D49" s="1137"/>
      <c r="E49" s="179" t="s">
        <v>71</v>
      </c>
      <c r="F49" s="550">
        <v>815</v>
      </c>
      <c r="G49" s="548">
        <v>837</v>
      </c>
      <c r="H49" s="548">
        <v>798</v>
      </c>
      <c r="I49" s="548">
        <v>867</v>
      </c>
      <c r="J49" s="548">
        <v>737</v>
      </c>
      <c r="K49" s="548">
        <v>804</v>
      </c>
      <c r="L49" s="549">
        <v>858</v>
      </c>
      <c r="M49" s="550">
        <v>766</v>
      </c>
      <c r="N49" s="548">
        <v>803</v>
      </c>
      <c r="O49" s="548">
        <v>764</v>
      </c>
      <c r="P49" s="548">
        <v>748</v>
      </c>
      <c r="Q49" s="548">
        <v>745</v>
      </c>
      <c r="R49" s="670">
        <f t="shared" si="14"/>
        <v>9542</v>
      </c>
      <c r="S49" s="706">
        <f>(R49/R62)*100</f>
        <v>10.481107205623902</v>
      </c>
      <c r="T49" s="800">
        <f t="shared" si="0"/>
        <v>0.9692229558151346</v>
      </c>
      <c r="U49" s="301" t="s">
        <v>71</v>
      </c>
      <c r="V49" s="1147"/>
      <c r="W49" s="1148"/>
      <c r="X49" s="1128"/>
      <c r="Y49" s="256"/>
      <c r="Z49" s="403"/>
      <c r="AA49" s="414">
        <v>9845</v>
      </c>
    </row>
    <row r="50" spans="1:27" ht="18" customHeight="1">
      <c r="A50" s="252"/>
      <c r="B50" s="1157"/>
      <c r="C50" s="1164"/>
      <c r="D50" s="1137"/>
      <c r="E50" s="180" t="s">
        <v>255</v>
      </c>
      <c r="F50" s="564">
        <v>0</v>
      </c>
      <c r="G50" s="565">
        <v>0</v>
      </c>
      <c r="H50" s="565">
        <v>0</v>
      </c>
      <c r="I50" s="565">
        <v>0</v>
      </c>
      <c r="J50" s="565">
        <v>0</v>
      </c>
      <c r="K50" s="565">
        <v>0</v>
      </c>
      <c r="L50" s="566">
        <v>0</v>
      </c>
      <c r="M50" s="564">
        <v>0</v>
      </c>
      <c r="N50" s="565">
        <v>0</v>
      </c>
      <c r="O50" s="565">
        <v>0</v>
      </c>
      <c r="P50" s="565">
        <v>0</v>
      </c>
      <c r="Q50" s="565">
        <v>0</v>
      </c>
      <c r="R50" s="803">
        <f t="shared" si="14"/>
        <v>0</v>
      </c>
      <c r="S50" s="801">
        <f>(R50/R62)*100</f>
        <v>0</v>
      </c>
      <c r="T50" s="802" t="str">
        <f t="shared" si="0"/>
        <v>-</v>
      </c>
      <c r="U50" s="302" t="s">
        <v>255</v>
      </c>
      <c r="V50" s="1147"/>
      <c r="W50" s="1148"/>
      <c r="X50" s="1128"/>
      <c r="Y50" s="256"/>
      <c r="Z50" s="403"/>
      <c r="AA50" s="414">
        <v>0</v>
      </c>
    </row>
    <row r="51" spans="1:27" ht="18" customHeight="1">
      <c r="A51" s="252"/>
      <c r="B51" s="1157"/>
      <c r="C51" s="1164"/>
      <c r="D51" s="1137"/>
      <c r="E51" s="179" t="s">
        <v>72</v>
      </c>
      <c r="F51" s="550">
        <v>21</v>
      </c>
      <c r="G51" s="548">
        <v>98</v>
      </c>
      <c r="H51" s="548">
        <v>78</v>
      </c>
      <c r="I51" s="548">
        <v>105</v>
      </c>
      <c r="J51" s="548">
        <v>88</v>
      </c>
      <c r="K51" s="548">
        <v>96</v>
      </c>
      <c r="L51" s="549">
        <v>108</v>
      </c>
      <c r="M51" s="550">
        <v>97</v>
      </c>
      <c r="N51" s="548">
        <v>110</v>
      </c>
      <c r="O51" s="548">
        <v>107</v>
      </c>
      <c r="P51" s="548">
        <v>95</v>
      </c>
      <c r="Q51" s="548">
        <v>90</v>
      </c>
      <c r="R51" s="670">
        <f t="shared" si="14"/>
        <v>1093</v>
      </c>
      <c r="S51" s="706">
        <f>(R51/R62)*100</f>
        <v>1.2005711775043937</v>
      </c>
      <c r="T51" s="800">
        <f t="shared" si="0"/>
        <v>0.7106631989596879</v>
      </c>
      <c r="U51" s="301" t="s">
        <v>72</v>
      </c>
      <c r="V51" s="1147"/>
      <c r="W51" s="1148"/>
      <c r="X51" s="1128"/>
      <c r="Y51" s="256"/>
      <c r="Z51" s="403"/>
      <c r="AA51" s="414">
        <v>1538</v>
      </c>
    </row>
    <row r="52" spans="1:27" ht="18" customHeight="1">
      <c r="A52" s="252"/>
      <c r="B52" s="1157"/>
      <c r="C52" s="1164"/>
      <c r="D52" s="1137"/>
      <c r="E52" s="180" t="s">
        <v>256</v>
      </c>
      <c r="F52" s="564">
        <v>0</v>
      </c>
      <c r="G52" s="565">
        <v>0</v>
      </c>
      <c r="H52" s="565">
        <v>0</v>
      </c>
      <c r="I52" s="565">
        <v>0</v>
      </c>
      <c r="J52" s="565">
        <v>0</v>
      </c>
      <c r="K52" s="565">
        <v>0</v>
      </c>
      <c r="L52" s="566">
        <v>0</v>
      </c>
      <c r="M52" s="564">
        <v>0</v>
      </c>
      <c r="N52" s="565">
        <v>0</v>
      </c>
      <c r="O52" s="565">
        <v>0</v>
      </c>
      <c r="P52" s="565">
        <v>0</v>
      </c>
      <c r="Q52" s="565">
        <v>0</v>
      </c>
      <c r="R52" s="803">
        <f t="shared" si="14"/>
        <v>0</v>
      </c>
      <c r="S52" s="801">
        <f>(R52/R62)*100</f>
        <v>0</v>
      </c>
      <c r="T52" s="802" t="str">
        <f t="shared" si="0"/>
        <v>-</v>
      </c>
      <c r="U52" s="302" t="s">
        <v>256</v>
      </c>
      <c r="V52" s="1147"/>
      <c r="W52" s="1148"/>
      <c r="X52" s="1128"/>
      <c r="Y52" s="256"/>
      <c r="Z52" s="403"/>
      <c r="AA52" s="414">
        <v>0</v>
      </c>
    </row>
    <row r="53" spans="1:27" ht="18" customHeight="1">
      <c r="A53" s="252"/>
      <c r="B53" s="1157"/>
      <c r="C53" s="1164"/>
      <c r="D53" s="1137"/>
      <c r="E53" s="192" t="s">
        <v>73</v>
      </c>
      <c r="F53" s="550">
        <v>4</v>
      </c>
      <c r="G53" s="548">
        <v>17</v>
      </c>
      <c r="H53" s="548">
        <v>13</v>
      </c>
      <c r="I53" s="548">
        <v>18</v>
      </c>
      <c r="J53" s="548">
        <v>15</v>
      </c>
      <c r="K53" s="548">
        <v>18</v>
      </c>
      <c r="L53" s="549">
        <v>19</v>
      </c>
      <c r="M53" s="550">
        <v>11</v>
      </c>
      <c r="N53" s="548">
        <v>26</v>
      </c>
      <c r="O53" s="548">
        <v>34</v>
      </c>
      <c r="P53" s="548">
        <v>16</v>
      </c>
      <c r="Q53" s="548">
        <v>14</v>
      </c>
      <c r="R53" s="670">
        <f t="shared" si="14"/>
        <v>205</v>
      </c>
      <c r="S53" s="706">
        <f>(R53/R62)*100</f>
        <v>0.2251757469244288</v>
      </c>
      <c r="T53" s="804">
        <f t="shared" si="0"/>
        <v>0.6101190476190477</v>
      </c>
      <c r="U53" s="303" t="s">
        <v>73</v>
      </c>
      <c r="V53" s="1147"/>
      <c r="W53" s="1148"/>
      <c r="X53" s="1128"/>
      <c r="Y53" s="256"/>
      <c r="Z53" s="403"/>
      <c r="AA53" s="414">
        <v>336</v>
      </c>
    </row>
    <row r="54" spans="1:27" ht="18" customHeight="1">
      <c r="A54" s="252"/>
      <c r="B54" s="1157"/>
      <c r="C54" s="1164"/>
      <c r="D54" s="1137"/>
      <c r="E54" s="180" t="s">
        <v>257</v>
      </c>
      <c r="F54" s="564">
        <v>0</v>
      </c>
      <c r="G54" s="565">
        <v>0</v>
      </c>
      <c r="H54" s="565">
        <v>0</v>
      </c>
      <c r="I54" s="565">
        <v>0</v>
      </c>
      <c r="J54" s="565">
        <v>0</v>
      </c>
      <c r="K54" s="565">
        <v>0</v>
      </c>
      <c r="L54" s="566">
        <v>0</v>
      </c>
      <c r="M54" s="564">
        <v>0</v>
      </c>
      <c r="N54" s="565">
        <v>0</v>
      </c>
      <c r="O54" s="565">
        <v>0</v>
      </c>
      <c r="P54" s="565">
        <v>0</v>
      </c>
      <c r="Q54" s="565">
        <v>0</v>
      </c>
      <c r="R54" s="803">
        <f t="shared" si="14"/>
        <v>0</v>
      </c>
      <c r="S54" s="801">
        <f>(R54/R62)*100</f>
        <v>0</v>
      </c>
      <c r="T54" s="802" t="str">
        <f t="shared" si="0"/>
        <v>-</v>
      </c>
      <c r="U54" s="302" t="s">
        <v>257</v>
      </c>
      <c r="V54" s="1147"/>
      <c r="W54" s="1148"/>
      <c r="X54" s="1128"/>
      <c r="Y54" s="256"/>
      <c r="Z54" s="403"/>
      <c r="AA54" s="414">
        <v>0</v>
      </c>
    </row>
    <row r="55" spans="1:27" ht="18" customHeight="1">
      <c r="A55" s="252"/>
      <c r="B55" s="1157"/>
      <c r="C55" s="1164"/>
      <c r="D55" s="1137"/>
      <c r="E55" s="192" t="s">
        <v>258</v>
      </c>
      <c r="F55" s="550">
        <v>4</v>
      </c>
      <c r="G55" s="548">
        <v>19</v>
      </c>
      <c r="H55" s="548">
        <v>15</v>
      </c>
      <c r="I55" s="548">
        <v>9</v>
      </c>
      <c r="J55" s="548">
        <v>11</v>
      </c>
      <c r="K55" s="548">
        <v>15</v>
      </c>
      <c r="L55" s="549">
        <v>12</v>
      </c>
      <c r="M55" s="550">
        <v>3</v>
      </c>
      <c r="N55" s="548">
        <v>6</v>
      </c>
      <c r="O55" s="548">
        <v>6</v>
      </c>
      <c r="P55" s="548">
        <v>2</v>
      </c>
      <c r="Q55" s="548">
        <v>7</v>
      </c>
      <c r="R55" s="670">
        <f t="shared" si="14"/>
        <v>109</v>
      </c>
      <c r="S55" s="706">
        <f>(R55/R62)*100</f>
        <v>0.11972759226713532</v>
      </c>
      <c r="T55" s="804">
        <f t="shared" si="0"/>
        <v>0.3293051359516616</v>
      </c>
      <c r="U55" s="303" t="s">
        <v>258</v>
      </c>
      <c r="V55" s="1147"/>
      <c r="W55" s="1148"/>
      <c r="X55" s="1128"/>
      <c r="Y55" s="256"/>
      <c r="Z55" s="403"/>
      <c r="AA55" s="414">
        <v>331</v>
      </c>
    </row>
    <row r="56" spans="1:27" ht="18" customHeight="1">
      <c r="A56" s="252"/>
      <c r="B56" s="1157"/>
      <c r="C56" s="1164"/>
      <c r="D56" s="1137"/>
      <c r="E56" s="180" t="s">
        <v>259</v>
      </c>
      <c r="F56" s="564">
        <v>0</v>
      </c>
      <c r="G56" s="565">
        <v>0</v>
      </c>
      <c r="H56" s="565">
        <v>0</v>
      </c>
      <c r="I56" s="565">
        <v>0</v>
      </c>
      <c r="J56" s="565">
        <v>0</v>
      </c>
      <c r="K56" s="565">
        <v>0</v>
      </c>
      <c r="L56" s="566">
        <v>0</v>
      </c>
      <c r="M56" s="564">
        <v>0</v>
      </c>
      <c r="N56" s="565">
        <v>0</v>
      </c>
      <c r="O56" s="565">
        <v>0</v>
      </c>
      <c r="P56" s="565">
        <v>0</v>
      </c>
      <c r="Q56" s="565">
        <v>0</v>
      </c>
      <c r="R56" s="803">
        <f t="shared" si="14"/>
        <v>0</v>
      </c>
      <c r="S56" s="801">
        <f>(R56/R62)*100</f>
        <v>0</v>
      </c>
      <c r="T56" s="802" t="str">
        <f t="shared" si="0"/>
        <v>-</v>
      </c>
      <c r="U56" s="302" t="s">
        <v>259</v>
      </c>
      <c r="V56" s="1147"/>
      <c r="W56" s="1148"/>
      <c r="X56" s="1128"/>
      <c r="Y56" s="256"/>
      <c r="Z56" s="403"/>
      <c r="AA56" s="414">
        <v>0</v>
      </c>
    </row>
    <row r="57" spans="1:27" ht="18" customHeight="1">
      <c r="A57" s="252"/>
      <c r="B57" s="1157"/>
      <c r="C57" s="1164"/>
      <c r="D57" s="1137"/>
      <c r="E57" s="179" t="s">
        <v>260</v>
      </c>
      <c r="F57" s="550">
        <v>0</v>
      </c>
      <c r="G57" s="548">
        <v>0</v>
      </c>
      <c r="H57" s="548">
        <v>1</v>
      </c>
      <c r="I57" s="548">
        <v>1</v>
      </c>
      <c r="J57" s="548">
        <v>1</v>
      </c>
      <c r="K57" s="548">
        <v>1</v>
      </c>
      <c r="L57" s="549">
        <v>1</v>
      </c>
      <c r="M57" s="550">
        <v>1</v>
      </c>
      <c r="N57" s="548">
        <v>0</v>
      </c>
      <c r="O57" s="548">
        <v>1</v>
      </c>
      <c r="P57" s="548">
        <v>0</v>
      </c>
      <c r="Q57" s="548">
        <v>0</v>
      </c>
      <c r="R57" s="670">
        <f t="shared" si="14"/>
        <v>7</v>
      </c>
      <c r="S57" s="706">
        <f>(R57/R62)*100</f>
        <v>0.007688927943760984</v>
      </c>
      <c r="T57" s="804">
        <f t="shared" si="0"/>
        <v>0.4117647058823529</v>
      </c>
      <c r="U57" s="301" t="s">
        <v>260</v>
      </c>
      <c r="V57" s="1147"/>
      <c r="W57" s="1148"/>
      <c r="X57" s="1128"/>
      <c r="Y57" s="256"/>
      <c r="Z57" s="403"/>
      <c r="AA57" s="414">
        <v>17</v>
      </c>
    </row>
    <row r="58" spans="1:27" ht="18" customHeight="1">
      <c r="A58" s="252"/>
      <c r="B58" s="1157"/>
      <c r="C58" s="1164"/>
      <c r="D58" s="1137"/>
      <c r="E58" s="192" t="s">
        <v>261</v>
      </c>
      <c r="F58" s="564">
        <v>0</v>
      </c>
      <c r="G58" s="565">
        <v>0</v>
      </c>
      <c r="H58" s="565">
        <v>0</v>
      </c>
      <c r="I58" s="565">
        <v>0</v>
      </c>
      <c r="J58" s="565">
        <v>0</v>
      </c>
      <c r="K58" s="565">
        <v>0</v>
      </c>
      <c r="L58" s="566">
        <v>0</v>
      </c>
      <c r="M58" s="564">
        <v>0</v>
      </c>
      <c r="N58" s="565">
        <v>0</v>
      </c>
      <c r="O58" s="565">
        <v>0</v>
      </c>
      <c r="P58" s="565">
        <v>0</v>
      </c>
      <c r="Q58" s="565">
        <v>0</v>
      </c>
      <c r="R58" s="803">
        <f t="shared" si="14"/>
        <v>0</v>
      </c>
      <c r="S58" s="801">
        <f>(R58/R62)*100</f>
        <v>0</v>
      </c>
      <c r="T58" s="802" t="str">
        <f t="shared" si="0"/>
        <v>-</v>
      </c>
      <c r="U58" s="303" t="s">
        <v>261</v>
      </c>
      <c r="V58" s="1147"/>
      <c r="W58" s="1148"/>
      <c r="X58" s="1128"/>
      <c r="Y58" s="256"/>
      <c r="Z58" s="403"/>
      <c r="AA58" s="414">
        <v>0</v>
      </c>
    </row>
    <row r="59" spans="1:27" ht="18" customHeight="1">
      <c r="A59" s="252"/>
      <c r="B59" s="1157"/>
      <c r="C59" s="178"/>
      <c r="D59" s="149"/>
      <c r="E59" s="192" t="s">
        <v>262</v>
      </c>
      <c r="F59" s="550">
        <v>0</v>
      </c>
      <c r="G59" s="548">
        <v>0</v>
      </c>
      <c r="H59" s="548">
        <v>0</v>
      </c>
      <c r="I59" s="548">
        <v>0</v>
      </c>
      <c r="J59" s="548">
        <v>0</v>
      </c>
      <c r="K59" s="548">
        <v>0</v>
      </c>
      <c r="L59" s="549">
        <v>0</v>
      </c>
      <c r="M59" s="550">
        <v>0</v>
      </c>
      <c r="N59" s="548">
        <v>0</v>
      </c>
      <c r="O59" s="548">
        <v>0</v>
      </c>
      <c r="P59" s="548">
        <v>0</v>
      </c>
      <c r="Q59" s="548">
        <v>0</v>
      </c>
      <c r="R59" s="670">
        <f t="shared" si="14"/>
        <v>0</v>
      </c>
      <c r="S59" s="706">
        <f>(R59/R62)*100</f>
        <v>0</v>
      </c>
      <c r="T59" s="800">
        <f t="shared" si="0"/>
        <v>0</v>
      </c>
      <c r="U59" s="301" t="s">
        <v>262</v>
      </c>
      <c r="V59" s="149"/>
      <c r="W59" s="258"/>
      <c r="X59" s="1128"/>
      <c r="Y59" s="256"/>
      <c r="Z59" s="403"/>
      <c r="AA59" s="414">
        <v>1</v>
      </c>
    </row>
    <row r="60" spans="1:27" ht="18" customHeight="1" thickBot="1">
      <c r="A60" s="252"/>
      <c r="B60" s="149"/>
      <c r="C60" s="169"/>
      <c r="D60" s="142"/>
      <c r="E60" s="181" t="s">
        <v>49</v>
      </c>
      <c r="F60" s="701">
        <f>SUM(F42:F59)</f>
        <v>848</v>
      </c>
      <c r="G60" s="680">
        <f aca="true" t="shared" si="15" ref="G60:Q60">SUM(G42:G59)</f>
        <v>975</v>
      </c>
      <c r="H60" s="680">
        <f t="shared" si="15"/>
        <v>909</v>
      </c>
      <c r="I60" s="680">
        <f t="shared" si="15"/>
        <v>1011</v>
      </c>
      <c r="J60" s="680">
        <f t="shared" si="15"/>
        <v>857</v>
      </c>
      <c r="K60" s="680">
        <f t="shared" si="15"/>
        <v>955</v>
      </c>
      <c r="L60" s="702">
        <f t="shared" si="15"/>
        <v>1025</v>
      </c>
      <c r="M60" s="701">
        <f t="shared" si="15"/>
        <v>901</v>
      </c>
      <c r="N60" s="680">
        <f t="shared" si="15"/>
        <v>966</v>
      </c>
      <c r="O60" s="680">
        <f t="shared" si="15"/>
        <v>929</v>
      </c>
      <c r="P60" s="680">
        <f t="shared" si="15"/>
        <v>874</v>
      </c>
      <c r="Q60" s="703">
        <f t="shared" si="15"/>
        <v>866</v>
      </c>
      <c r="R60" s="701">
        <f>SUM(R42:R59)</f>
        <v>11116</v>
      </c>
      <c r="S60" s="704">
        <f>(R60/R62)*100</f>
        <v>12.210017574692444</v>
      </c>
      <c r="T60" s="705">
        <f t="shared" si="0"/>
        <v>0.910699655906931</v>
      </c>
      <c r="U60" s="314" t="s">
        <v>49</v>
      </c>
      <c r="V60" s="142"/>
      <c r="W60" s="262"/>
      <c r="X60" s="258"/>
      <c r="Y60" s="256"/>
      <c r="Z60" s="403"/>
      <c r="AA60" s="414">
        <v>12206</v>
      </c>
    </row>
    <row r="61" spans="1:27" ht="18" customHeight="1" thickBot="1">
      <c r="A61" s="252"/>
      <c r="B61" s="149" t="s">
        <v>59</v>
      </c>
      <c r="C61" s="149" t="s">
        <v>74</v>
      </c>
      <c r="D61" s="149"/>
      <c r="E61" s="193"/>
      <c r="F61" s="669">
        <f>SUM(F41,F60)</f>
        <v>875</v>
      </c>
      <c r="G61" s="667">
        <f aca="true" t="shared" si="16" ref="G61:Q61">SUM(G41,G60)</f>
        <v>1016</v>
      </c>
      <c r="H61" s="667">
        <f t="shared" si="16"/>
        <v>1100</v>
      </c>
      <c r="I61" s="667">
        <f t="shared" si="16"/>
        <v>1060</v>
      </c>
      <c r="J61" s="667">
        <f t="shared" si="16"/>
        <v>905</v>
      </c>
      <c r="K61" s="667">
        <f t="shared" si="16"/>
        <v>1061</v>
      </c>
      <c r="L61" s="668">
        <f t="shared" si="16"/>
        <v>1075</v>
      </c>
      <c r="M61" s="669">
        <f t="shared" si="16"/>
        <v>917</v>
      </c>
      <c r="N61" s="667">
        <f t="shared" si="16"/>
        <v>1028</v>
      </c>
      <c r="O61" s="667">
        <f t="shared" si="16"/>
        <v>950</v>
      </c>
      <c r="P61" s="667">
        <f t="shared" si="16"/>
        <v>924</v>
      </c>
      <c r="Q61" s="667">
        <f t="shared" si="16"/>
        <v>905</v>
      </c>
      <c r="R61" s="670">
        <f>SUM(R41,R60)</f>
        <v>11816</v>
      </c>
      <c r="S61" s="706">
        <f>(R61/R62)*100</f>
        <v>12.978910369068542</v>
      </c>
      <c r="T61" s="707">
        <f t="shared" si="0"/>
        <v>0.8990337061553678</v>
      </c>
      <c r="U61" s="284" t="s">
        <v>74</v>
      </c>
      <c r="V61" s="284"/>
      <c r="W61" s="285" t="s">
        <v>74</v>
      </c>
      <c r="X61" s="286" t="s">
        <v>59</v>
      </c>
      <c r="Y61" s="256"/>
      <c r="Z61" s="403"/>
      <c r="AA61" s="414">
        <v>13143</v>
      </c>
    </row>
    <row r="62" spans="1:27" ht="27" customHeight="1" thickBot="1" thickTop="1">
      <c r="A62" s="253"/>
      <c r="B62" s="263"/>
      <c r="C62" s="263" t="s">
        <v>75</v>
      </c>
      <c r="D62" s="263"/>
      <c r="E62" s="289"/>
      <c r="F62" s="708">
        <f aca="true" t="shared" si="17" ref="F62:S62">SUM(F61+F39+F21)</f>
        <v>7048</v>
      </c>
      <c r="G62" s="709">
        <f t="shared" si="17"/>
        <v>7069</v>
      </c>
      <c r="H62" s="709">
        <f t="shared" si="17"/>
        <v>7354</v>
      </c>
      <c r="I62" s="709">
        <f t="shared" si="17"/>
        <v>7912</v>
      </c>
      <c r="J62" s="709">
        <f t="shared" si="17"/>
        <v>7683</v>
      </c>
      <c r="K62" s="710">
        <f t="shared" si="17"/>
        <v>7688</v>
      </c>
      <c r="L62" s="711">
        <f t="shared" si="17"/>
        <v>8125</v>
      </c>
      <c r="M62" s="712">
        <f t="shared" si="17"/>
        <v>7633</v>
      </c>
      <c r="N62" s="709">
        <f t="shared" si="17"/>
        <v>7682</v>
      </c>
      <c r="O62" s="709">
        <f t="shared" si="17"/>
        <v>7909</v>
      </c>
      <c r="P62" s="709">
        <f t="shared" si="17"/>
        <v>7556</v>
      </c>
      <c r="Q62" s="710">
        <f t="shared" si="17"/>
        <v>7381</v>
      </c>
      <c r="R62" s="713">
        <f t="shared" si="17"/>
        <v>91040</v>
      </c>
      <c r="S62" s="714">
        <f t="shared" si="17"/>
        <v>100.00000000000001</v>
      </c>
      <c r="T62" s="715">
        <f t="shared" si="0"/>
        <v>0.9353456689920171</v>
      </c>
      <c r="U62" s="1129" t="s">
        <v>75</v>
      </c>
      <c r="V62" s="1130"/>
      <c r="W62" s="1130"/>
      <c r="X62" s="1130"/>
      <c r="Y62" s="1131"/>
      <c r="Z62" s="403"/>
      <c r="AA62" s="414">
        <v>97333</v>
      </c>
    </row>
    <row r="63" spans="1:25" ht="18" customHeight="1">
      <c r="A63" s="174"/>
      <c r="B63" s="170" t="s">
        <v>160</v>
      </c>
      <c r="C63" s="149"/>
      <c r="D63" s="149"/>
      <c r="E63" s="149"/>
      <c r="F63" s="153"/>
      <c r="G63" s="153"/>
      <c r="H63" s="153"/>
      <c r="I63" s="153"/>
      <c r="J63" s="171"/>
      <c r="K63" s="153"/>
      <c r="L63" s="153"/>
      <c r="M63" s="153"/>
      <c r="N63" s="153"/>
      <c r="O63" s="153"/>
      <c r="P63" s="153"/>
      <c r="Q63" s="153"/>
      <c r="R63" s="153"/>
      <c r="S63" s="172"/>
      <c r="T63" s="153"/>
      <c r="U63" s="257"/>
      <c r="V63" s="149"/>
      <c r="W63" s="149"/>
      <c r="X63" s="170"/>
      <c r="Y63" s="30" t="s">
        <v>576</v>
      </c>
    </row>
    <row r="64" spans="1:25" ht="28.5" customHeight="1" thickBot="1">
      <c r="A64" s="174"/>
      <c r="B64" s="144" t="s">
        <v>485</v>
      </c>
      <c r="C64" s="149"/>
      <c r="D64" s="149"/>
      <c r="E64" s="149"/>
      <c r="F64" s="153"/>
      <c r="G64" s="173"/>
      <c r="H64" s="153"/>
      <c r="I64" s="173"/>
      <c r="J64" s="153"/>
      <c r="K64" s="153"/>
      <c r="L64" s="153"/>
      <c r="M64" s="153"/>
      <c r="N64" s="153"/>
      <c r="O64" s="153"/>
      <c r="P64" s="153"/>
      <c r="Q64" s="153"/>
      <c r="R64" s="174"/>
      <c r="S64" s="174"/>
      <c r="T64" s="223"/>
      <c r="U64" s="1127" t="s">
        <v>580</v>
      </c>
      <c r="V64" s="1127"/>
      <c r="W64" s="1127"/>
      <c r="X64" s="1127"/>
      <c r="Y64" s="174"/>
    </row>
    <row r="65" spans="1:25" ht="19.5" customHeight="1">
      <c r="A65" s="256"/>
      <c r="B65" s="291"/>
      <c r="C65" s="231"/>
      <c r="D65" s="231"/>
      <c r="E65" s="292" t="s">
        <v>32</v>
      </c>
      <c r="F65" s="1188" t="s">
        <v>33</v>
      </c>
      <c r="G65" s="1153" t="s">
        <v>34</v>
      </c>
      <c r="H65" s="1153" t="s">
        <v>35</v>
      </c>
      <c r="I65" s="1153" t="s">
        <v>36</v>
      </c>
      <c r="J65" s="1153" t="s">
        <v>37</v>
      </c>
      <c r="K65" s="1155" t="s">
        <v>38</v>
      </c>
      <c r="L65" s="1155" t="s">
        <v>39</v>
      </c>
      <c r="M65" s="1180" t="s">
        <v>40</v>
      </c>
      <c r="N65" s="1153" t="s">
        <v>41</v>
      </c>
      <c r="O65" s="1153" t="s">
        <v>42</v>
      </c>
      <c r="P65" s="1153" t="s">
        <v>43</v>
      </c>
      <c r="Q65" s="1176" t="s">
        <v>44</v>
      </c>
      <c r="R65" s="1178" t="s">
        <v>45</v>
      </c>
      <c r="S65" s="293" t="s">
        <v>46</v>
      </c>
      <c r="T65" s="294" t="s">
        <v>47</v>
      </c>
      <c r="U65" s="265" t="s">
        <v>32</v>
      </c>
      <c r="V65" s="280"/>
      <c r="W65" s="254"/>
      <c r="X65" s="281"/>
      <c r="Y65" s="174"/>
    </row>
    <row r="66" spans="1:27" ht="19.5" customHeight="1" thickBot="1">
      <c r="A66" s="256"/>
      <c r="B66" s="295" t="s">
        <v>48</v>
      </c>
      <c r="C66" s="142"/>
      <c r="D66" s="142"/>
      <c r="E66" s="143"/>
      <c r="F66" s="1189"/>
      <c r="G66" s="1154"/>
      <c r="H66" s="1154"/>
      <c r="I66" s="1154"/>
      <c r="J66" s="1154"/>
      <c r="K66" s="1156"/>
      <c r="L66" s="1156"/>
      <c r="M66" s="1181"/>
      <c r="N66" s="1154"/>
      <c r="O66" s="1154"/>
      <c r="P66" s="1154"/>
      <c r="Q66" s="1177"/>
      <c r="R66" s="1179"/>
      <c r="S66" s="175" t="s">
        <v>555</v>
      </c>
      <c r="T66" s="283" t="s">
        <v>555</v>
      </c>
      <c r="V66" s="282"/>
      <c r="W66" s="282"/>
      <c r="X66" s="322" t="s">
        <v>48</v>
      </c>
      <c r="Y66" s="174"/>
      <c r="AA66" s="413" t="s">
        <v>578</v>
      </c>
    </row>
    <row r="67" spans="1:27" ht="19.5" customHeight="1">
      <c r="A67" s="256"/>
      <c r="B67" s="296"/>
      <c r="C67" s="1161" t="s">
        <v>478</v>
      </c>
      <c r="D67" s="1149"/>
      <c r="E67" s="150" t="s">
        <v>546</v>
      </c>
      <c r="F67" s="716">
        <f>SUM(F4,F22*2)</f>
        <v>0</v>
      </c>
      <c r="G67" s="717">
        <f aca="true" t="shared" si="18" ref="G67:Q68">SUM(G4,G22*2)</f>
        <v>0</v>
      </c>
      <c r="H67" s="717">
        <f t="shared" si="18"/>
        <v>0</v>
      </c>
      <c r="I67" s="717">
        <f t="shared" si="18"/>
        <v>0</v>
      </c>
      <c r="J67" s="717">
        <f t="shared" si="18"/>
        <v>0</v>
      </c>
      <c r="K67" s="718">
        <f t="shared" si="18"/>
        <v>0</v>
      </c>
      <c r="L67" s="718">
        <f t="shared" si="18"/>
        <v>0</v>
      </c>
      <c r="M67" s="719">
        <f t="shared" si="18"/>
        <v>0</v>
      </c>
      <c r="N67" s="717">
        <f t="shared" si="18"/>
        <v>0</v>
      </c>
      <c r="O67" s="717">
        <f t="shared" si="18"/>
        <v>0</v>
      </c>
      <c r="P67" s="717">
        <f t="shared" si="18"/>
        <v>0</v>
      </c>
      <c r="Q67" s="717">
        <f t="shared" si="18"/>
        <v>0</v>
      </c>
      <c r="R67" s="720">
        <f>SUM(F67:Q67)</f>
        <v>0</v>
      </c>
      <c r="S67" s="721">
        <f>(R67/R87)*100</f>
        <v>0</v>
      </c>
      <c r="T67" s="722" t="str">
        <f>IF(ISERROR(R67/AA67),"-",((R67/AA67*100)/100))</f>
        <v>-</v>
      </c>
      <c r="U67" s="315" t="s">
        <v>546</v>
      </c>
      <c r="V67" s="1141" t="s">
        <v>478</v>
      </c>
      <c r="W67" s="1141"/>
      <c r="X67" s="277"/>
      <c r="Y67" s="174"/>
      <c r="Z67" s="403"/>
      <c r="AA67" s="405">
        <v>0</v>
      </c>
    </row>
    <row r="68" spans="1:27" ht="19.5" customHeight="1">
      <c r="A68" s="256"/>
      <c r="B68" s="297"/>
      <c r="C68" s="1162"/>
      <c r="D68" s="1141"/>
      <c r="E68" s="151" t="s">
        <v>250</v>
      </c>
      <c r="F68" s="723">
        <f>SUM(F5,F23*2)</f>
        <v>0</v>
      </c>
      <c r="G68" s="724">
        <f t="shared" si="18"/>
        <v>0</v>
      </c>
      <c r="H68" s="724">
        <f t="shared" si="18"/>
        <v>0</v>
      </c>
      <c r="I68" s="724">
        <f t="shared" si="18"/>
        <v>0</v>
      </c>
      <c r="J68" s="724">
        <f t="shared" si="18"/>
        <v>0</v>
      </c>
      <c r="K68" s="725">
        <f t="shared" si="18"/>
        <v>0</v>
      </c>
      <c r="L68" s="725">
        <f t="shared" si="18"/>
        <v>0</v>
      </c>
      <c r="M68" s="726">
        <f t="shared" si="18"/>
        <v>0</v>
      </c>
      <c r="N68" s="724">
        <f t="shared" si="18"/>
        <v>0</v>
      </c>
      <c r="O68" s="724">
        <f t="shared" si="18"/>
        <v>0</v>
      </c>
      <c r="P68" s="724">
        <f t="shared" si="18"/>
        <v>0</v>
      </c>
      <c r="Q68" s="724">
        <f>SUM(Q5,Q23*2)</f>
        <v>0</v>
      </c>
      <c r="R68" s="727">
        <f>SUM(F68:Q68)</f>
        <v>0</v>
      </c>
      <c r="S68" s="728">
        <f>(R68/R87)*100</f>
        <v>0</v>
      </c>
      <c r="T68" s="729">
        <f aca="true" t="shared" si="19" ref="T68:T87">IF(ISERROR(R68/AA68),"-",((R68/AA68*100)/100))</f>
        <v>0</v>
      </c>
      <c r="U68" s="316" t="s">
        <v>250</v>
      </c>
      <c r="V68" s="1141"/>
      <c r="W68" s="1141"/>
      <c r="X68" s="277"/>
      <c r="Y68" s="174"/>
      <c r="Z68" s="403"/>
      <c r="AA68" s="406">
        <v>2</v>
      </c>
    </row>
    <row r="69" spans="1:27" ht="19.5" customHeight="1" thickBot="1">
      <c r="A69" s="256"/>
      <c r="B69" s="297"/>
      <c r="C69" s="1163"/>
      <c r="D69" s="1142"/>
      <c r="E69" s="152" t="s">
        <v>49</v>
      </c>
      <c r="F69" s="666">
        <f>SUM(F67:F68)</f>
        <v>0</v>
      </c>
      <c r="G69" s="730">
        <f aca="true" t="shared" si="20" ref="G69:R69">SUM(G67:G68)</f>
        <v>0</v>
      </c>
      <c r="H69" s="730">
        <f t="shared" si="20"/>
        <v>0</v>
      </c>
      <c r="I69" s="730">
        <f t="shared" si="20"/>
        <v>0</v>
      </c>
      <c r="J69" s="730">
        <f t="shared" si="20"/>
        <v>0</v>
      </c>
      <c r="K69" s="667">
        <f t="shared" si="20"/>
        <v>0</v>
      </c>
      <c r="L69" s="667">
        <f t="shared" si="20"/>
        <v>0</v>
      </c>
      <c r="M69" s="731">
        <f t="shared" si="20"/>
        <v>0</v>
      </c>
      <c r="N69" s="730">
        <f t="shared" si="20"/>
        <v>0</v>
      </c>
      <c r="O69" s="730">
        <f t="shared" si="20"/>
        <v>0</v>
      </c>
      <c r="P69" s="730">
        <f t="shared" si="20"/>
        <v>0</v>
      </c>
      <c r="Q69" s="730">
        <f t="shared" si="20"/>
        <v>0</v>
      </c>
      <c r="R69" s="670">
        <f t="shared" si="20"/>
        <v>0</v>
      </c>
      <c r="S69" s="732">
        <f>(R69/R87)*100</f>
        <v>0</v>
      </c>
      <c r="T69" s="733">
        <f t="shared" si="19"/>
        <v>0</v>
      </c>
      <c r="U69" s="317" t="s">
        <v>49</v>
      </c>
      <c r="V69" s="1142"/>
      <c r="W69" s="1142"/>
      <c r="X69" s="277"/>
      <c r="Y69" s="174"/>
      <c r="Z69" s="403"/>
      <c r="AA69" s="407">
        <v>2</v>
      </c>
    </row>
    <row r="70" spans="1:27" ht="19.5" customHeight="1">
      <c r="A70" s="256"/>
      <c r="B70" s="298"/>
      <c r="C70" s="183"/>
      <c r="D70" s="167"/>
      <c r="E70" s="150" t="s">
        <v>251</v>
      </c>
      <c r="F70" s="716">
        <f aca="true" t="shared" si="21" ref="F70:F79">SUM(F7,F25*2)</f>
        <v>0</v>
      </c>
      <c r="G70" s="717">
        <f aca="true" t="shared" si="22" ref="G70:Q71">SUM(G7,G25*2)</f>
        <v>0</v>
      </c>
      <c r="H70" s="717">
        <f t="shared" si="22"/>
        <v>0</v>
      </c>
      <c r="I70" s="717">
        <f t="shared" si="22"/>
        <v>0</v>
      </c>
      <c r="J70" s="717">
        <f t="shared" si="22"/>
        <v>0</v>
      </c>
      <c r="K70" s="718">
        <f t="shared" si="22"/>
        <v>0</v>
      </c>
      <c r="L70" s="718">
        <f t="shared" si="22"/>
        <v>0</v>
      </c>
      <c r="M70" s="719">
        <f t="shared" si="22"/>
        <v>0</v>
      </c>
      <c r="N70" s="717">
        <f t="shared" si="22"/>
        <v>0</v>
      </c>
      <c r="O70" s="717">
        <f t="shared" si="22"/>
        <v>0</v>
      </c>
      <c r="P70" s="717">
        <f t="shared" si="22"/>
        <v>0</v>
      </c>
      <c r="Q70" s="717">
        <f t="shared" si="22"/>
        <v>0</v>
      </c>
      <c r="R70" s="720">
        <f>SUM(F70:Q70)</f>
        <v>0</v>
      </c>
      <c r="S70" s="734">
        <f>(R70/R87)*100</f>
        <v>0</v>
      </c>
      <c r="T70" s="722" t="str">
        <f t="shared" si="19"/>
        <v>-</v>
      </c>
      <c r="U70" s="318" t="s">
        <v>251</v>
      </c>
      <c r="V70" s="273"/>
      <c r="W70" s="183"/>
      <c r="X70" s="278"/>
      <c r="Y70" s="174"/>
      <c r="Z70" s="403"/>
      <c r="AA70" s="405">
        <v>0</v>
      </c>
    </row>
    <row r="71" spans="1:27" ht="19.5" customHeight="1">
      <c r="A71" s="256"/>
      <c r="B71" s="299"/>
      <c r="C71" s="1140" t="s">
        <v>547</v>
      </c>
      <c r="D71" s="160"/>
      <c r="E71" s="188" t="s">
        <v>252</v>
      </c>
      <c r="F71" s="735">
        <f t="shared" si="21"/>
        <v>9126</v>
      </c>
      <c r="G71" s="736">
        <f t="shared" si="22"/>
        <v>9201</v>
      </c>
      <c r="H71" s="736">
        <f t="shared" si="22"/>
        <v>9193</v>
      </c>
      <c r="I71" s="736">
        <f t="shared" si="22"/>
        <v>9452</v>
      </c>
      <c r="J71" s="736">
        <f t="shared" si="22"/>
        <v>9527</v>
      </c>
      <c r="K71" s="698">
        <f t="shared" si="22"/>
        <v>9442</v>
      </c>
      <c r="L71" s="698">
        <f t="shared" si="22"/>
        <v>9910</v>
      </c>
      <c r="M71" s="737">
        <f t="shared" si="22"/>
        <v>9555</v>
      </c>
      <c r="N71" s="736">
        <f t="shared" si="22"/>
        <v>9544</v>
      </c>
      <c r="O71" s="736">
        <f t="shared" si="22"/>
        <v>9725</v>
      </c>
      <c r="P71" s="736">
        <f t="shared" si="22"/>
        <v>9303</v>
      </c>
      <c r="Q71" s="736">
        <f t="shared" si="22"/>
        <v>9456</v>
      </c>
      <c r="R71" s="670">
        <f>SUM(F71:Q71)</f>
        <v>113434</v>
      </c>
      <c r="S71" s="706">
        <f>(R71/R87)*100</f>
        <v>41.29542864839873</v>
      </c>
      <c r="T71" s="738">
        <f t="shared" si="19"/>
        <v>0.9505111446287917</v>
      </c>
      <c r="U71" s="319" t="s">
        <v>252</v>
      </c>
      <c r="V71" s="154"/>
      <c r="W71" s="1140" t="s">
        <v>547</v>
      </c>
      <c r="X71" s="279"/>
      <c r="Y71" s="174"/>
      <c r="Z71" s="403"/>
      <c r="AA71" s="407">
        <v>119340</v>
      </c>
    </row>
    <row r="72" spans="1:27" ht="19.5" customHeight="1">
      <c r="A72" s="256"/>
      <c r="B72" s="299" t="s">
        <v>556</v>
      </c>
      <c r="C72" s="1140"/>
      <c r="D72" s="160" t="s">
        <v>50</v>
      </c>
      <c r="E72" s="188" t="s">
        <v>263</v>
      </c>
      <c r="F72" s="735">
        <f t="shared" si="21"/>
        <v>0</v>
      </c>
      <c r="G72" s="736">
        <f aca="true" t="shared" si="23" ref="G72:Q75">SUM(G9,G27*2)</f>
        <v>0</v>
      </c>
      <c r="H72" s="736">
        <f t="shared" si="23"/>
        <v>0</v>
      </c>
      <c r="I72" s="736">
        <f t="shared" si="23"/>
        <v>0</v>
      </c>
      <c r="J72" s="736">
        <f t="shared" si="23"/>
        <v>0</v>
      </c>
      <c r="K72" s="698">
        <f t="shared" si="23"/>
        <v>0</v>
      </c>
      <c r="L72" s="698">
        <f t="shared" si="23"/>
        <v>0</v>
      </c>
      <c r="M72" s="737">
        <f t="shared" si="23"/>
        <v>0</v>
      </c>
      <c r="N72" s="736">
        <f t="shared" si="23"/>
        <v>0</v>
      </c>
      <c r="O72" s="736">
        <f t="shared" si="23"/>
        <v>0</v>
      </c>
      <c r="P72" s="736">
        <f t="shared" si="23"/>
        <v>0</v>
      </c>
      <c r="Q72" s="736">
        <f t="shared" si="23"/>
        <v>0</v>
      </c>
      <c r="R72" s="670">
        <f aca="true" t="shared" si="24" ref="R72:R79">SUM(F72:Q72)</f>
        <v>0</v>
      </c>
      <c r="S72" s="706">
        <f>(R72/R87)*100</f>
        <v>0</v>
      </c>
      <c r="T72" s="739" t="str">
        <f t="shared" si="19"/>
        <v>-</v>
      </c>
      <c r="U72" s="319" t="s">
        <v>263</v>
      </c>
      <c r="V72" s="154" t="s">
        <v>50</v>
      </c>
      <c r="W72" s="1140"/>
      <c r="X72" s="279" t="s">
        <v>556</v>
      </c>
      <c r="Y72" s="174"/>
      <c r="Z72" s="403"/>
      <c r="AA72" s="407">
        <v>0</v>
      </c>
    </row>
    <row r="73" spans="1:27" ht="19.5" customHeight="1">
      <c r="A73" s="256"/>
      <c r="B73" s="298" t="s">
        <v>51</v>
      </c>
      <c r="C73" s="1140"/>
      <c r="D73" s="160"/>
      <c r="E73" s="188" t="s">
        <v>253</v>
      </c>
      <c r="F73" s="735">
        <f t="shared" si="21"/>
        <v>9</v>
      </c>
      <c r="G73" s="736">
        <f t="shared" si="23"/>
        <v>10</v>
      </c>
      <c r="H73" s="736">
        <f t="shared" si="23"/>
        <v>10</v>
      </c>
      <c r="I73" s="736">
        <f t="shared" si="23"/>
        <v>8</v>
      </c>
      <c r="J73" s="736">
        <f t="shared" si="23"/>
        <v>13</v>
      </c>
      <c r="K73" s="698">
        <f t="shared" si="23"/>
        <v>9</v>
      </c>
      <c r="L73" s="698">
        <f t="shared" si="23"/>
        <v>12</v>
      </c>
      <c r="M73" s="737">
        <f t="shared" si="23"/>
        <v>15</v>
      </c>
      <c r="N73" s="736">
        <f t="shared" si="23"/>
        <v>16</v>
      </c>
      <c r="O73" s="736">
        <f t="shared" si="23"/>
        <v>8</v>
      </c>
      <c r="P73" s="736">
        <f t="shared" si="23"/>
        <v>12</v>
      </c>
      <c r="Q73" s="736">
        <f t="shared" si="23"/>
        <v>13</v>
      </c>
      <c r="R73" s="670">
        <f t="shared" si="24"/>
        <v>135</v>
      </c>
      <c r="S73" s="706">
        <f>(R73/R87)*100</f>
        <v>0.04914648930244749</v>
      </c>
      <c r="T73" s="738">
        <f t="shared" si="19"/>
        <v>0.46551724137931033</v>
      </c>
      <c r="U73" s="319" t="s">
        <v>253</v>
      </c>
      <c r="V73" s="154"/>
      <c r="W73" s="1140"/>
      <c r="X73" s="278" t="s">
        <v>51</v>
      </c>
      <c r="Y73" s="174"/>
      <c r="Z73" s="403"/>
      <c r="AA73" s="407">
        <v>290</v>
      </c>
    </row>
    <row r="74" spans="1:27" ht="19.5" customHeight="1">
      <c r="A74" s="256"/>
      <c r="B74" s="298" t="s">
        <v>51</v>
      </c>
      <c r="C74" s="1140"/>
      <c r="D74" s="160"/>
      <c r="E74" s="188" t="s">
        <v>557</v>
      </c>
      <c r="F74" s="735">
        <f t="shared" si="21"/>
        <v>0</v>
      </c>
      <c r="G74" s="736">
        <f t="shared" si="23"/>
        <v>0</v>
      </c>
      <c r="H74" s="736">
        <f t="shared" si="23"/>
        <v>0</v>
      </c>
      <c r="I74" s="736">
        <f t="shared" si="23"/>
        <v>0</v>
      </c>
      <c r="J74" s="736">
        <f t="shared" si="23"/>
        <v>0</v>
      </c>
      <c r="K74" s="698">
        <f t="shared" si="23"/>
        <v>0</v>
      </c>
      <c r="L74" s="698">
        <f t="shared" si="23"/>
        <v>0</v>
      </c>
      <c r="M74" s="737">
        <f t="shared" si="23"/>
        <v>0</v>
      </c>
      <c r="N74" s="736">
        <f t="shared" si="23"/>
        <v>0</v>
      </c>
      <c r="O74" s="736">
        <f t="shared" si="23"/>
        <v>0</v>
      </c>
      <c r="P74" s="736">
        <f t="shared" si="23"/>
        <v>0</v>
      </c>
      <c r="Q74" s="736">
        <f t="shared" si="23"/>
        <v>0</v>
      </c>
      <c r="R74" s="670">
        <f t="shared" si="24"/>
        <v>0</v>
      </c>
      <c r="S74" s="706">
        <f>(R74/R87)*100</f>
        <v>0</v>
      </c>
      <c r="T74" s="739" t="str">
        <f t="shared" si="19"/>
        <v>-</v>
      </c>
      <c r="U74" s="319" t="s">
        <v>557</v>
      </c>
      <c r="V74" s="154"/>
      <c r="W74" s="1140"/>
      <c r="X74" s="278" t="s">
        <v>51</v>
      </c>
      <c r="Y74" s="174"/>
      <c r="Z74" s="403"/>
      <c r="AA74" s="407">
        <v>0</v>
      </c>
    </row>
    <row r="75" spans="1:27" ht="19.5" customHeight="1">
      <c r="A75" s="256"/>
      <c r="B75" s="298" t="s">
        <v>551</v>
      </c>
      <c r="C75" s="1140"/>
      <c r="D75" s="160" t="s">
        <v>52</v>
      </c>
      <c r="E75" s="188" t="s">
        <v>254</v>
      </c>
      <c r="F75" s="735">
        <f t="shared" si="21"/>
        <v>2</v>
      </c>
      <c r="G75" s="736">
        <f t="shared" si="23"/>
        <v>0</v>
      </c>
      <c r="H75" s="736">
        <f t="shared" si="23"/>
        <v>0</v>
      </c>
      <c r="I75" s="736">
        <f t="shared" si="23"/>
        <v>0</v>
      </c>
      <c r="J75" s="736">
        <f t="shared" si="23"/>
        <v>0</v>
      </c>
      <c r="K75" s="698">
        <f t="shared" si="23"/>
        <v>0</v>
      </c>
      <c r="L75" s="698">
        <f t="shared" si="23"/>
        <v>0</v>
      </c>
      <c r="M75" s="737">
        <f t="shared" si="23"/>
        <v>0</v>
      </c>
      <c r="N75" s="736">
        <f t="shared" si="23"/>
        <v>0</v>
      </c>
      <c r="O75" s="736">
        <f t="shared" si="23"/>
        <v>0</v>
      </c>
      <c r="P75" s="736">
        <f t="shared" si="23"/>
        <v>0</v>
      </c>
      <c r="Q75" s="736">
        <f t="shared" si="23"/>
        <v>0</v>
      </c>
      <c r="R75" s="670">
        <f t="shared" si="24"/>
        <v>2</v>
      </c>
      <c r="S75" s="706">
        <f>(R75/R87)*100</f>
        <v>0.000728096137814037</v>
      </c>
      <c r="T75" s="739">
        <f t="shared" si="19"/>
        <v>0.2</v>
      </c>
      <c r="U75" s="319" t="s">
        <v>254</v>
      </c>
      <c r="V75" s="154" t="s">
        <v>52</v>
      </c>
      <c r="W75" s="1140"/>
      <c r="X75" s="278" t="s">
        <v>551</v>
      </c>
      <c r="Y75" s="174"/>
      <c r="Z75" s="403"/>
      <c r="AA75" s="407">
        <v>10</v>
      </c>
    </row>
    <row r="76" spans="1:27" ht="19.5" customHeight="1">
      <c r="A76" s="256"/>
      <c r="B76" s="298" t="s">
        <v>76</v>
      </c>
      <c r="C76" s="1140"/>
      <c r="D76" s="160"/>
      <c r="E76" s="188" t="s">
        <v>558</v>
      </c>
      <c r="F76" s="735">
        <f t="shared" si="21"/>
        <v>0</v>
      </c>
      <c r="G76" s="736">
        <f aca="true" t="shared" si="25" ref="G76:Q76">SUM(G13,G31*2)</f>
        <v>0</v>
      </c>
      <c r="H76" s="736">
        <f t="shared" si="25"/>
        <v>0</v>
      </c>
      <c r="I76" s="736">
        <f t="shared" si="25"/>
        <v>0</v>
      </c>
      <c r="J76" s="736">
        <f t="shared" si="25"/>
        <v>0</v>
      </c>
      <c r="K76" s="698">
        <f t="shared" si="25"/>
        <v>0</v>
      </c>
      <c r="L76" s="698">
        <f t="shared" si="25"/>
        <v>0</v>
      </c>
      <c r="M76" s="737">
        <f t="shared" si="25"/>
        <v>0</v>
      </c>
      <c r="N76" s="736">
        <f t="shared" si="25"/>
        <v>0</v>
      </c>
      <c r="O76" s="736">
        <f t="shared" si="25"/>
        <v>0</v>
      </c>
      <c r="P76" s="736">
        <f t="shared" si="25"/>
        <v>0</v>
      </c>
      <c r="Q76" s="736">
        <f t="shared" si="25"/>
        <v>0</v>
      </c>
      <c r="R76" s="670">
        <f t="shared" si="24"/>
        <v>0</v>
      </c>
      <c r="S76" s="706">
        <f>(R76/R87)*100</f>
        <v>0</v>
      </c>
      <c r="T76" s="739" t="str">
        <f>IF(ISERROR(R76/AA76),"-",((R76/AA76*100)/100))</f>
        <v>-</v>
      </c>
      <c r="U76" s="319" t="s">
        <v>558</v>
      </c>
      <c r="V76" s="154"/>
      <c r="W76" s="1140"/>
      <c r="X76" s="278" t="s">
        <v>76</v>
      </c>
      <c r="Y76" s="174"/>
      <c r="Z76" s="403"/>
      <c r="AA76" s="407">
        <v>0</v>
      </c>
    </row>
    <row r="77" spans="1:27" ht="19.5" customHeight="1">
      <c r="A77" s="256"/>
      <c r="B77" s="298" t="s">
        <v>77</v>
      </c>
      <c r="C77" s="1140"/>
      <c r="D77" s="168"/>
      <c r="E77" s="188" t="s">
        <v>55</v>
      </c>
      <c r="F77" s="735">
        <f t="shared" si="21"/>
        <v>0</v>
      </c>
      <c r="G77" s="736">
        <f aca="true" t="shared" si="26" ref="G77:Q77">SUM(G14,G32*2)</f>
        <v>0</v>
      </c>
      <c r="H77" s="736">
        <f t="shared" si="26"/>
        <v>0</v>
      </c>
      <c r="I77" s="736">
        <f t="shared" si="26"/>
        <v>0</v>
      </c>
      <c r="J77" s="736">
        <f t="shared" si="26"/>
        <v>0</v>
      </c>
      <c r="K77" s="698">
        <f t="shared" si="26"/>
        <v>0</v>
      </c>
      <c r="L77" s="698">
        <f t="shared" si="26"/>
        <v>0</v>
      </c>
      <c r="M77" s="737">
        <f t="shared" si="26"/>
        <v>0</v>
      </c>
      <c r="N77" s="736">
        <f t="shared" si="26"/>
        <v>0</v>
      </c>
      <c r="O77" s="736">
        <f t="shared" si="26"/>
        <v>0</v>
      </c>
      <c r="P77" s="736">
        <f t="shared" si="26"/>
        <v>0</v>
      </c>
      <c r="Q77" s="736">
        <f t="shared" si="26"/>
        <v>0</v>
      </c>
      <c r="R77" s="670">
        <f t="shared" si="24"/>
        <v>0</v>
      </c>
      <c r="S77" s="706">
        <f>(R77/R87)*100</f>
        <v>0</v>
      </c>
      <c r="T77" s="739" t="str">
        <f t="shared" si="19"/>
        <v>-</v>
      </c>
      <c r="U77" s="319" t="s">
        <v>55</v>
      </c>
      <c r="V77" s="274"/>
      <c r="W77" s="1140"/>
      <c r="X77" s="278" t="s">
        <v>77</v>
      </c>
      <c r="Y77" s="174"/>
      <c r="Z77" s="403"/>
      <c r="AA77" s="407">
        <v>0</v>
      </c>
    </row>
    <row r="78" spans="1:27" ht="19.5" customHeight="1">
      <c r="A78" s="256"/>
      <c r="B78" s="298" t="s">
        <v>78</v>
      </c>
      <c r="C78" s="1140"/>
      <c r="D78" s="168" t="s">
        <v>54</v>
      </c>
      <c r="E78" s="188" t="s">
        <v>264</v>
      </c>
      <c r="F78" s="735">
        <f t="shared" si="21"/>
        <v>0</v>
      </c>
      <c r="G78" s="736">
        <f aca="true" t="shared" si="27" ref="G78:Q78">SUM(G15,G33*2)</f>
        <v>0</v>
      </c>
      <c r="H78" s="736">
        <f t="shared" si="27"/>
        <v>0</v>
      </c>
      <c r="I78" s="736">
        <f t="shared" si="27"/>
        <v>0</v>
      </c>
      <c r="J78" s="736">
        <f t="shared" si="27"/>
        <v>0</v>
      </c>
      <c r="K78" s="698">
        <f t="shared" si="27"/>
        <v>0</v>
      </c>
      <c r="L78" s="698">
        <f t="shared" si="27"/>
        <v>0</v>
      </c>
      <c r="M78" s="737">
        <f t="shared" si="27"/>
        <v>0</v>
      </c>
      <c r="N78" s="736">
        <f t="shared" si="27"/>
        <v>0</v>
      </c>
      <c r="O78" s="736">
        <f t="shared" si="27"/>
        <v>0</v>
      </c>
      <c r="P78" s="736">
        <f t="shared" si="27"/>
        <v>0</v>
      </c>
      <c r="Q78" s="736">
        <f t="shared" si="27"/>
        <v>0</v>
      </c>
      <c r="R78" s="670">
        <f t="shared" si="24"/>
        <v>0</v>
      </c>
      <c r="S78" s="706">
        <f>(R78/R87)*100</f>
        <v>0</v>
      </c>
      <c r="T78" s="739" t="str">
        <f t="shared" si="19"/>
        <v>-</v>
      </c>
      <c r="U78" s="319" t="s">
        <v>264</v>
      </c>
      <c r="V78" s="274" t="s">
        <v>54</v>
      </c>
      <c r="W78" s="1140"/>
      <c r="X78" s="278" t="s">
        <v>78</v>
      </c>
      <c r="Y78" s="174"/>
      <c r="Z78" s="403"/>
      <c r="AA78" s="407">
        <v>0</v>
      </c>
    </row>
    <row r="79" spans="1:27" ht="19.5" customHeight="1">
      <c r="A79" s="256"/>
      <c r="B79" s="298" t="s">
        <v>79</v>
      </c>
      <c r="C79" s="1140"/>
      <c r="D79" s="168"/>
      <c r="E79" s="151" t="s">
        <v>265</v>
      </c>
      <c r="F79" s="723">
        <f t="shared" si="21"/>
        <v>0</v>
      </c>
      <c r="G79" s="724">
        <f aca="true" t="shared" si="28" ref="G79:Q79">SUM(G16,G34*2)</f>
        <v>0</v>
      </c>
      <c r="H79" s="724">
        <f t="shared" si="28"/>
        <v>0</v>
      </c>
      <c r="I79" s="724">
        <f t="shared" si="28"/>
        <v>0</v>
      </c>
      <c r="J79" s="724">
        <f t="shared" si="28"/>
        <v>0</v>
      </c>
      <c r="K79" s="725">
        <f t="shared" si="28"/>
        <v>0</v>
      </c>
      <c r="L79" s="725">
        <f t="shared" si="28"/>
        <v>0</v>
      </c>
      <c r="M79" s="726">
        <f t="shared" si="28"/>
        <v>0</v>
      </c>
      <c r="N79" s="724">
        <f t="shared" si="28"/>
        <v>0</v>
      </c>
      <c r="O79" s="724">
        <f t="shared" si="28"/>
        <v>0</v>
      </c>
      <c r="P79" s="724">
        <f t="shared" si="28"/>
        <v>0</v>
      </c>
      <c r="Q79" s="724">
        <f t="shared" si="28"/>
        <v>0</v>
      </c>
      <c r="R79" s="670">
        <f t="shared" si="24"/>
        <v>0</v>
      </c>
      <c r="S79" s="740">
        <f>(R79/R87)*100</f>
        <v>0</v>
      </c>
      <c r="T79" s="729" t="str">
        <f t="shared" si="19"/>
        <v>-</v>
      </c>
      <c r="U79" s="316" t="s">
        <v>265</v>
      </c>
      <c r="V79" s="274"/>
      <c r="W79" s="1140"/>
      <c r="X79" s="278" t="s">
        <v>79</v>
      </c>
      <c r="Y79" s="174"/>
      <c r="Z79" s="403"/>
      <c r="AA79" s="407">
        <v>0</v>
      </c>
    </row>
    <row r="80" spans="1:27" ht="19.5" customHeight="1" thickBot="1">
      <c r="A80" s="256"/>
      <c r="B80" s="298"/>
      <c r="C80" s="1140"/>
      <c r="D80" s="169"/>
      <c r="E80" s="148" t="s">
        <v>49</v>
      </c>
      <c r="F80" s="673">
        <f>SUM(F70:F79)</f>
        <v>9137</v>
      </c>
      <c r="G80" s="674">
        <f aca="true" t="shared" si="29" ref="G80:Q80">SUM(G70:G79)</f>
        <v>9211</v>
      </c>
      <c r="H80" s="674">
        <f t="shared" si="29"/>
        <v>9203</v>
      </c>
      <c r="I80" s="674">
        <f t="shared" si="29"/>
        <v>9460</v>
      </c>
      <c r="J80" s="674">
        <f t="shared" si="29"/>
        <v>9540</v>
      </c>
      <c r="K80" s="674">
        <f t="shared" si="29"/>
        <v>9451</v>
      </c>
      <c r="L80" s="674">
        <f t="shared" si="29"/>
        <v>9922</v>
      </c>
      <c r="M80" s="676">
        <f t="shared" si="29"/>
        <v>9570</v>
      </c>
      <c r="N80" s="674">
        <f t="shared" si="29"/>
        <v>9560</v>
      </c>
      <c r="O80" s="674">
        <f t="shared" si="29"/>
        <v>9733</v>
      </c>
      <c r="P80" s="674">
        <f t="shared" si="29"/>
        <v>9315</v>
      </c>
      <c r="Q80" s="674">
        <f t="shared" si="29"/>
        <v>9469</v>
      </c>
      <c r="R80" s="677">
        <f>SUM(R70:R79)</f>
        <v>113571</v>
      </c>
      <c r="S80" s="741">
        <f>(R80/R87)*100</f>
        <v>41.345303233839</v>
      </c>
      <c r="T80" s="742">
        <f t="shared" si="19"/>
        <v>0.9492728184553662</v>
      </c>
      <c r="U80" s="320" t="s">
        <v>49</v>
      </c>
      <c r="V80" s="143"/>
      <c r="W80" s="1140"/>
      <c r="X80" s="278"/>
      <c r="Y80" s="174"/>
      <c r="Z80" s="403"/>
      <c r="AA80" s="408">
        <v>119640</v>
      </c>
    </row>
    <row r="81" spans="1:27" ht="19.5" customHeight="1">
      <c r="A81" s="256"/>
      <c r="B81" s="298"/>
      <c r="C81" s="1140"/>
      <c r="D81" s="167" t="s">
        <v>52</v>
      </c>
      <c r="E81" s="166" t="s">
        <v>58</v>
      </c>
      <c r="F81" s="539">
        <v>3446</v>
      </c>
      <c r="G81" s="567">
        <v>2847</v>
      </c>
      <c r="H81" s="567">
        <v>3637</v>
      </c>
      <c r="I81" s="567">
        <v>3818</v>
      </c>
      <c r="J81" s="568">
        <v>3809</v>
      </c>
      <c r="K81" s="569">
        <v>3946</v>
      </c>
      <c r="L81" s="569">
        <v>3873</v>
      </c>
      <c r="M81" s="570">
        <v>3205</v>
      </c>
      <c r="N81" s="568">
        <v>3504</v>
      </c>
      <c r="O81" s="568">
        <v>3912</v>
      </c>
      <c r="P81" s="568">
        <v>3942</v>
      </c>
      <c r="Q81" s="568">
        <v>3269</v>
      </c>
      <c r="R81" s="720">
        <f>SUM(F81:Q81)</f>
        <v>43208</v>
      </c>
      <c r="S81" s="721">
        <f>(R81/R87)*100</f>
        <v>15.729788961334453</v>
      </c>
      <c r="T81" s="805">
        <f t="shared" si="19"/>
        <v>0.8973251370659578</v>
      </c>
      <c r="U81" s="321" t="s">
        <v>58</v>
      </c>
      <c r="V81" s="273" t="s">
        <v>52</v>
      </c>
      <c r="W81" s="1140"/>
      <c r="X81" s="278"/>
      <c r="Y81" s="174"/>
      <c r="Z81" s="403"/>
      <c r="AA81" s="405">
        <v>48152</v>
      </c>
    </row>
    <row r="82" spans="1:27" ht="19.5" customHeight="1" thickBot="1">
      <c r="A82" s="256"/>
      <c r="B82" s="298" t="s">
        <v>59</v>
      </c>
      <c r="C82" s="1140"/>
      <c r="D82" s="161" t="s">
        <v>60</v>
      </c>
      <c r="E82" s="148" t="s">
        <v>49</v>
      </c>
      <c r="F82" s="743">
        <f>SUM(F81:F81)</f>
        <v>3446</v>
      </c>
      <c r="G82" s="744">
        <f aca="true" t="shared" si="30" ref="G82:R82">SUM(G81:G81)</f>
        <v>2847</v>
      </c>
      <c r="H82" s="744">
        <f t="shared" si="30"/>
        <v>3637</v>
      </c>
      <c r="I82" s="744">
        <f t="shared" si="30"/>
        <v>3818</v>
      </c>
      <c r="J82" s="744">
        <f t="shared" si="30"/>
        <v>3809</v>
      </c>
      <c r="K82" s="680">
        <f t="shared" si="30"/>
        <v>3946</v>
      </c>
      <c r="L82" s="680">
        <f t="shared" si="30"/>
        <v>3873</v>
      </c>
      <c r="M82" s="745">
        <f t="shared" si="30"/>
        <v>3205</v>
      </c>
      <c r="N82" s="744">
        <f t="shared" si="30"/>
        <v>3504</v>
      </c>
      <c r="O82" s="744">
        <f t="shared" si="30"/>
        <v>3912</v>
      </c>
      <c r="P82" s="744">
        <f t="shared" si="30"/>
        <v>3942</v>
      </c>
      <c r="Q82" s="703">
        <f t="shared" si="30"/>
        <v>3269</v>
      </c>
      <c r="R82" s="746">
        <f t="shared" si="30"/>
        <v>43208</v>
      </c>
      <c r="S82" s="747">
        <f>(R82/R87)*100</f>
        <v>15.729788961334453</v>
      </c>
      <c r="T82" s="748">
        <f t="shared" si="19"/>
        <v>0.8973251370659578</v>
      </c>
      <c r="U82" s="320" t="s">
        <v>49</v>
      </c>
      <c r="V82" s="148" t="s">
        <v>60</v>
      </c>
      <c r="W82" s="1140"/>
      <c r="X82" s="278" t="s">
        <v>59</v>
      </c>
      <c r="Y82" s="174"/>
      <c r="Z82" s="403"/>
      <c r="AA82" s="409">
        <v>48152</v>
      </c>
    </row>
    <row r="83" spans="1:27" ht="19.5" customHeight="1">
      <c r="A83" s="256"/>
      <c r="B83" s="297" t="s">
        <v>61</v>
      </c>
      <c r="C83" s="1140"/>
      <c r="D83" s="168" t="s">
        <v>62</v>
      </c>
      <c r="E83" s="150" t="s">
        <v>63</v>
      </c>
      <c r="F83" s="539">
        <v>0</v>
      </c>
      <c r="G83" s="567">
        <v>0</v>
      </c>
      <c r="H83" s="567">
        <v>0</v>
      </c>
      <c r="I83" s="567">
        <v>0</v>
      </c>
      <c r="J83" s="567">
        <v>0</v>
      </c>
      <c r="K83" s="540">
        <v>0</v>
      </c>
      <c r="L83" s="540">
        <v>0</v>
      </c>
      <c r="M83" s="767">
        <v>0</v>
      </c>
      <c r="N83" s="567">
        <v>0</v>
      </c>
      <c r="O83" s="567">
        <v>0</v>
      </c>
      <c r="P83" s="567">
        <v>0</v>
      </c>
      <c r="Q83" s="567">
        <v>0</v>
      </c>
      <c r="R83" s="670">
        <f>SUM(F83:Q83)</f>
        <v>0</v>
      </c>
      <c r="S83" s="801">
        <f>(R83/R87)*100</f>
        <v>0</v>
      </c>
      <c r="T83" s="806" t="str">
        <f t="shared" si="19"/>
        <v>-</v>
      </c>
      <c r="U83" s="318" t="s">
        <v>63</v>
      </c>
      <c r="V83" s="274" t="s">
        <v>62</v>
      </c>
      <c r="W83" s="1140"/>
      <c r="X83" s="277" t="s">
        <v>61</v>
      </c>
      <c r="Y83" s="174"/>
      <c r="Z83" s="403"/>
      <c r="AA83" s="407">
        <v>0</v>
      </c>
    </row>
    <row r="84" spans="1:27" ht="19.5" customHeight="1">
      <c r="A84" s="256"/>
      <c r="B84" s="297"/>
      <c r="C84" s="1140"/>
      <c r="D84" s="168" t="s">
        <v>64</v>
      </c>
      <c r="E84" s="151" t="s">
        <v>65</v>
      </c>
      <c r="F84" s="768">
        <v>8605</v>
      </c>
      <c r="G84" s="769">
        <v>10390</v>
      </c>
      <c r="H84" s="769">
        <v>9595</v>
      </c>
      <c r="I84" s="769">
        <v>10765</v>
      </c>
      <c r="J84" s="769">
        <v>9140</v>
      </c>
      <c r="K84" s="544">
        <v>10110</v>
      </c>
      <c r="L84" s="544">
        <v>10850</v>
      </c>
      <c r="M84" s="770">
        <v>9495</v>
      </c>
      <c r="N84" s="769">
        <v>10365</v>
      </c>
      <c r="O84" s="769">
        <v>10085</v>
      </c>
      <c r="P84" s="769">
        <v>9310</v>
      </c>
      <c r="Q84" s="769">
        <v>9200</v>
      </c>
      <c r="R84" s="727">
        <f>SUM(F84:Q84)</f>
        <v>117910</v>
      </c>
      <c r="S84" s="807">
        <f>(R84/R87)*100</f>
        <v>42.92490780482655</v>
      </c>
      <c r="T84" s="808">
        <f t="shared" si="19"/>
        <v>0.8897860619552503</v>
      </c>
      <c r="U84" s="316" t="s">
        <v>65</v>
      </c>
      <c r="V84" s="274" t="s">
        <v>64</v>
      </c>
      <c r="W84" s="1140"/>
      <c r="X84" s="277"/>
      <c r="Y84" s="174"/>
      <c r="Z84" s="403"/>
      <c r="AA84" s="406">
        <v>132515</v>
      </c>
    </row>
    <row r="85" spans="1:27" ht="19.5" customHeight="1" thickBot="1">
      <c r="A85" s="256"/>
      <c r="B85" s="297"/>
      <c r="C85" s="1140"/>
      <c r="D85" s="161" t="s">
        <v>66</v>
      </c>
      <c r="E85" s="148" t="s">
        <v>49</v>
      </c>
      <c r="F85" s="749">
        <f>SUM(F83:F84)</f>
        <v>8605</v>
      </c>
      <c r="G85" s="702">
        <f>SUM(G83:G84)</f>
        <v>10390</v>
      </c>
      <c r="H85" s="750">
        <f>SUM(H83:H84)</f>
        <v>9595</v>
      </c>
      <c r="I85" s="750">
        <f>SUM(I83:I84)</f>
        <v>10765</v>
      </c>
      <c r="J85" s="751">
        <f>SUM(J83:J84)</f>
        <v>9140</v>
      </c>
      <c r="K85" s="674">
        <f aca="true" t="shared" si="31" ref="K85:Q85">SUM(K83:K84)</f>
        <v>10110</v>
      </c>
      <c r="L85" s="674">
        <f t="shared" si="31"/>
        <v>10850</v>
      </c>
      <c r="M85" s="752">
        <f t="shared" si="31"/>
        <v>9495</v>
      </c>
      <c r="N85" s="753">
        <f t="shared" si="31"/>
        <v>10365</v>
      </c>
      <c r="O85" s="753">
        <f t="shared" si="31"/>
        <v>10085</v>
      </c>
      <c r="P85" s="753">
        <f t="shared" si="31"/>
        <v>9310</v>
      </c>
      <c r="Q85" s="753">
        <f t="shared" si="31"/>
        <v>9200</v>
      </c>
      <c r="R85" s="727">
        <f>SUM(F85:Q85)</f>
        <v>117910</v>
      </c>
      <c r="S85" s="706">
        <f>(R85/R87)*100</f>
        <v>42.92490780482655</v>
      </c>
      <c r="T85" s="754">
        <f t="shared" si="19"/>
        <v>0.8897793473995592</v>
      </c>
      <c r="U85" s="227" t="s">
        <v>49</v>
      </c>
      <c r="V85" s="148" t="s">
        <v>66</v>
      </c>
      <c r="W85" s="1140"/>
      <c r="X85" s="277"/>
      <c r="Y85" s="174"/>
      <c r="Z85" s="403"/>
      <c r="AA85" s="406">
        <v>132516</v>
      </c>
    </row>
    <row r="86" spans="1:27" ht="19.5" customHeight="1" thickBot="1">
      <c r="A86" s="256"/>
      <c r="B86" s="297"/>
      <c r="C86" s="184"/>
      <c r="D86" s="163"/>
      <c r="E86" s="182" t="s">
        <v>559</v>
      </c>
      <c r="F86" s="694">
        <f>SUM(F80,F82,F85)</f>
        <v>21188</v>
      </c>
      <c r="G86" s="755">
        <f>SUM(G80,G82,G85)</f>
        <v>22448</v>
      </c>
      <c r="H86" s="755">
        <f>SUM(H80,H82,H85)</f>
        <v>22435</v>
      </c>
      <c r="I86" s="755">
        <f>SUM(I80,I82,I85)</f>
        <v>24043</v>
      </c>
      <c r="J86" s="755">
        <f aca="true" t="shared" si="32" ref="J86:Q86">SUM(J80,J82,J85)</f>
        <v>22489</v>
      </c>
      <c r="K86" s="755">
        <f t="shared" si="32"/>
        <v>23507</v>
      </c>
      <c r="L86" s="755">
        <f t="shared" si="32"/>
        <v>24645</v>
      </c>
      <c r="M86" s="686">
        <f t="shared" si="32"/>
        <v>22270</v>
      </c>
      <c r="N86" s="755">
        <f t="shared" si="32"/>
        <v>23429</v>
      </c>
      <c r="O86" s="755">
        <f t="shared" si="32"/>
        <v>23730</v>
      </c>
      <c r="P86" s="755">
        <f t="shared" si="32"/>
        <v>22567</v>
      </c>
      <c r="Q86" s="755">
        <f t="shared" si="32"/>
        <v>21938</v>
      </c>
      <c r="R86" s="687">
        <f>SUM(R80,R82,R85)</f>
        <v>274689</v>
      </c>
      <c r="S86" s="756">
        <f>(R86/R87)*100</f>
        <v>100</v>
      </c>
      <c r="T86" s="757">
        <f t="shared" si="19"/>
        <v>0.9146939631776815</v>
      </c>
      <c r="U86" s="149" t="s">
        <v>74</v>
      </c>
      <c r="V86" s="141"/>
      <c r="W86" s="323"/>
      <c r="X86" s="277"/>
      <c r="Y86" s="174"/>
      <c r="Z86" s="403"/>
      <c r="AA86" s="410">
        <v>300307</v>
      </c>
    </row>
    <row r="87" spans="1:27" ht="27.75" customHeight="1" thickBot="1">
      <c r="A87" s="256"/>
      <c r="B87" s="295"/>
      <c r="C87" s="142"/>
      <c r="D87" s="142"/>
      <c r="E87" s="143" t="s">
        <v>560</v>
      </c>
      <c r="F87" s="673">
        <f>SUM(F69,F86)</f>
        <v>21188</v>
      </c>
      <c r="G87" s="753">
        <f>SUM(G69,G86)</f>
        <v>22448</v>
      </c>
      <c r="H87" s="753">
        <f>SUM(H69,H86)</f>
        <v>22435</v>
      </c>
      <c r="I87" s="753">
        <f>SUM(I69,I86)</f>
        <v>24043</v>
      </c>
      <c r="J87" s="753">
        <f>SUM(J69,J86)</f>
        <v>22489</v>
      </c>
      <c r="K87" s="674">
        <f aca="true" t="shared" si="33" ref="K87:Q87">SUM(K69,K86)</f>
        <v>23507</v>
      </c>
      <c r="L87" s="674">
        <f t="shared" si="33"/>
        <v>24645</v>
      </c>
      <c r="M87" s="752">
        <f t="shared" si="33"/>
        <v>22270</v>
      </c>
      <c r="N87" s="753">
        <f t="shared" si="33"/>
        <v>23429</v>
      </c>
      <c r="O87" s="753">
        <f t="shared" si="33"/>
        <v>23730</v>
      </c>
      <c r="P87" s="753">
        <f t="shared" si="33"/>
        <v>22567</v>
      </c>
      <c r="Q87" s="753">
        <f t="shared" si="33"/>
        <v>21938</v>
      </c>
      <c r="R87" s="690">
        <f>SUM(R69,R86)</f>
        <v>274689</v>
      </c>
      <c r="S87" s="756">
        <f>(R87/R87)*100</f>
        <v>100</v>
      </c>
      <c r="T87" s="758">
        <f t="shared" si="19"/>
        <v>0.914687871492363</v>
      </c>
      <c r="U87" s="324" t="s">
        <v>75</v>
      </c>
      <c r="V87" s="325"/>
      <c r="W87" s="325"/>
      <c r="X87" s="275"/>
      <c r="Y87" s="297"/>
      <c r="Z87" s="403"/>
      <c r="AA87" s="411">
        <v>300309</v>
      </c>
    </row>
    <row r="88" spans="1:27" ht="24.75" customHeight="1" thickBot="1">
      <c r="A88" s="256"/>
      <c r="B88" s="1158" t="s">
        <v>562</v>
      </c>
      <c r="C88" s="1159"/>
      <c r="D88" s="1159"/>
      <c r="E88" s="1160"/>
      <c r="F88" s="759">
        <f>IF(ISERROR(F87/F93),"-",((F87/F93*100)/100))</f>
        <v>0.8490482869164496</v>
      </c>
      <c r="G88" s="760">
        <f aca="true" t="shared" si="34" ref="G88:R88">IF(ISERROR(G87/G93),"-",((G87/G93*100)/100))</f>
        <v>0.9111129150093352</v>
      </c>
      <c r="H88" s="760">
        <f t="shared" si="34"/>
        <v>0.8399790332846606</v>
      </c>
      <c r="I88" s="760">
        <f t="shared" si="34"/>
        <v>0.9453837684806543</v>
      </c>
      <c r="J88" s="760">
        <f t="shared" si="34"/>
        <v>0.9247121710526316</v>
      </c>
      <c r="K88" s="761">
        <f t="shared" si="34"/>
        <v>0.8544892766266812</v>
      </c>
      <c r="L88" s="761">
        <f t="shared" si="34"/>
        <v>0.9033097533262471</v>
      </c>
      <c r="M88" s="762">
        <f t="shared" si="34"/>
        <v>0.8624094799210007</v>
      </c>
      <c r="N88" s="760">
        <f t="shared" si="34"/>
        <v>0.9187482843810046</v>
      </c>
      <c r="O88" s="760">
        <f t="shared" si="34"/>
        <v>0.9620530284602286</v>
      </c>
      <c r="P88" s="760">
        <f t="shared" si="34"/>
        <v>0.9596444973634972</v>
      </c>
      <c r="Q88" s="763">
        <f t="shared" si="34"/>
        <v>1.0990981963927855</v>
      </c>
      <c r="R88" s="764">
        <f t="shared" si="34"/>
        <v>0.914687871492363</v>
      </c>
      <c r="S88" s="765"/>
      <c r="T88" s="766"/>
      <c r="U88" s="1135" t="s">
        <v>563</v>
      </c>
      <c r="V88" s="1135"/>
      <c r="W88" s="1135"/>
      <c r="X88" s="1136"/>
      <c r="Y88" s="326"/>
      <c r="Z88" s="403"/>
      <c r="AA88" s="412">
        <v>0.9623236752788212</v>
      </c>
    </row>
    <row r="89" spans="1:25" ht="18" customHeight="1">
      <c r="A89" s="174"/>
      <c r="B89" s="290"/>
      <c r="C89" s="290"/>
      <c r="D89" s="290"/>
      <c r="E89" s="290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94"/>
      <c r="T89" s="185"/>
      <c r="U89" s="290"/>
      <c r="V89" s="290"/>
      <c r="W89" s="290"/>
      <c r="X89" s="290"/>
      <c r="Y89" s="174"/>
    </row>
    <row r="90" spans="1:25" ht="12">
      <c r="A90" s="174"/>
      <c r="B90" s="174"/>
      <c r="C90" s="174"/>
      <c r="D90" s="174"/>
      <c r="E90" s="17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94"/>
      <c r="T90" s="185"/>
      <c r="U90" s="174"/>
      <c r="V90" s="174"/>
      <c r="W90" s="174"/>
      <c r="X90" s="174"/>
      <c r="Y90" s="174"/>
    </row>
    <row r="91" spans="1:25" ht="12">
      <c r="A91" s="174"/>
      <c r="B91" s="174"/>
      <c r="C91" s="174"/>
      <c r="D91" s="174"/>
      <c r="E91" s="174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7"/>
      <c r="T91" s="185"/>
      <c r="U91" s="174"/>
      <c r="V91" s="174"/>
      <c r="W91" s="174"/>
      <c r="X91" s="174"/>
      <c r="Y91" s="174"/>
    </row>
    <row r="92" spans="1:25" ht="12">
      <c r="A92" s="17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6"/>
      <c r="T92" s="4"/>
      <c r="Y92" s="174"/>
    </row>
    <row r="93" spans="1:25" ht="27" customHeight="1">
      <c r="A93" s="174"/>
      <c r="E93" s="415" t="s">
        <v>588</v>
      </c>
      <c r="F93" s="416">
        <v>24955</v>
      </c>
      <c r="G93" s="416">
        <v>24638</v>
      </c>
      <c r="H93" s="416">
        <v>26709</v>
      </c>
      <c r="I93" s="416">
        <v>25432</v>
      </c>
      <c r="J93" s="416">
        <v>24320</v>
      </c>
      <c r="K93" s="416">
        <v>27510</v>
      </c>
      <c r="L93" s="416">
        <v>27283</v>
      </c>
      <c r="M93" s="416">
        <v>25823</v>
      </c>
      <c r="N93" s="416">
        <v>25501</v>
      </c>
      <c r="O93" s="416">
        <v>24666</v>
      </c>
      <c r="P93" s="416">
        <v>23516</v>
      </c>
      <c r="Q93" s="416">
        <v>19960</v>
      </c>
      <c r="R93" s="416">
        <v>300309</v>
      </c>
      <c r="S93" s="417">
        <v>100</v>
      </c>
      <c r="T93" s="4"/>
      <c r="Y93" s="174"/>
    </row>
    <row r="94" spans="1:25" ht="12">
      <c r="A94" s="174"/>
      <c r="B94" s="3"/>
      <c r="F94" s="403">
        <f>(F87/F93*100)/100</f>
        <v>0.8490482869164496</v>
      </c>
      <c r="G94" s="403">
        <f>(G87/G93*100)/100</f>
        <v>0.9111129150093352</v>
      </c>
      <c r="H94" s="403">
        <f>(H87/H93*100)/100</f>
        <v>0.8399790332846606</v>
      </c>
      <c r="I94" s="403">
        <f>(I87/I93*100)/100</f>
        <v>0.9453837684806543</v>
      </c>
      <c r="J94" s="403">
        <f aca="true" t="shared" si="35" ref="J94:S94">(J87/J93*100)/100</f>
        <v>0.9247121710526316</v>
      </c>
      <c r="K94" s="403">
        <f t="shared" si="35"/>
        <v>0.8544892766266812</v>
      </c>
      <c r="L94" s="403">
        <f t="shared" si="35"/>
        <v>0.9033097533262471</v>
      </c>
      <c r="M94" s="403">
        <f t="shared" si="35"/>
        <v>0.8624094799210007</v>
      </c>
      <c r="N94" s="403">
        <f t="shared" si="35"/>
        <v>0.9187482843810046</v>
      </c>
      <c r="O94" s="403">
        <f t="shared" si="35"/>
        <v>0.9620530284602286</v>
      </c>
      <c r="P94" s="403">
        <f t="shared" si="35"/>
        <v>0.9596444973634972</v>
      </c>
      <c r="Q94" s="403">
        <f t="shared" si="35"/>
        <v>1.0990981963927855</v>
      </c>
      <c r="R94" s="403">
        <f t="shared" si="35"/>
        <v>0.914687871492363</v>
      </c>
      <c r="S94" s="403">
        <f t="shared" si="35"/>
        <v>1</v>
      </c>
      <c r="T94" s="5"/>
      <c r="X94" s="3"/>
      <c r="Y94" s="174"/>
    </row>
    <row r="95" spans="1:25" ht="12">
      <c r="A95" s="174"/>
      <c r="B95" s="3"/>
      <c r="F95" s="40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"/>
      <c r="S95" s="7"/>
      <c r="T95" s="5"/>
      <c r="X95" s="3"/>
      <c r="Y95" s="174"/>
    </row>
    <row r="96" spans="1:25" ht="12">
      <c r="A96" s="174"/>
      <c r="B96" s="8"/>
      <c r="C96" s="8"/>
      <c r="D96" s="8"/>
      <c r="E96" s="8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5"/>
      <c r="T96" s="5"/>
      <c r="U96" s="8"/>
      <c r="V96" s="8"/>
      <c r="W96" s="8"/>
      <c r="X96" s="8"/>
      <c r="Y96" s="174"/>
    </row>
    <row r="97" spans="1:25" ht="12">
      <c r="A97" s="17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T97" s="5"/>
      <c r="U97" s="8"/>
      <c r="V97" s="8"/>
      <c r="W97" s="8"/>
      <c r="X97" s="8"/>
      <c r="Y97" s="174"/>
    </row>
    <row r="98" spans="1:25" ht="12">
      <c r="A98" s="17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5"/>
      <c r="U98" s="8"/>
      <c r="V98" s="8"/>
      <c r="W98" s="8"/>
      <c r="X98" s="8"/>
      <c r="Y98" s="174"/>
    </row>
    <row r="99" spans="1:25" ht="12">
      <c r="A99" s="17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5"/>
      <c r="T99" s="5"/>
      <c r="U99" s="8"/>
      <c r="V99" s="8"/>
      <c r="W99" s="8"/>
      <c r="X99" s="8"/>
      <c r="Y99" s="174"/>
    </row>
    <row r="100" spans="1:25" ht="12">
      <c r="A100" s="17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4"/>
      <c r="U100" s="8"/>
      <c r="V100" s="8"/>
      <c r="W100" s="8"/>
      <c r="X100" s="8"/>
      <c r="Y100" s="174"/>
    </row>
    <row r="101" spans="1:25" ht="12">
      <c r="A101" s="17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4"/>
      <c r="Y101" s="174"/>
    </row>
    <row r="102" spans="1:25" ht="12">
      <c r="A102" s="17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"/>
      <c r="T102" s="4"/>
      <c r="Y102" s="174"/>
    </row>
    <row r="103" spans="1:25" ht="12">
      <c r="A103" s="17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"/>
      <c r="T103" s="5"/>
      <c r="U103" s="8"/>
      <c r="V103" s="8"/>
      <c r="W103" s="8"/>
      <c r="X103" s="8"/>
      <c r="Y103" s="174"/>
    </row>
    <row r="104" spans="1:25" ht="12">
      <c r="A104" s="17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5"/>
      <c r="U104" s="8"/>
      <c r="V104" s="8"/>
      <c r="W104" s="8"/>
      <c r="X104" s="8"/>
      <c r="Y104" s="174"/>
    </row>
    <row r="105" spans="1:25" ht="12">
      <c r="A105" s="17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5"/>
      <c r="U105" s="8"/>
      <c r="V105" s="8"/>
      <c r="W105" s="8"/>
      <c r="X105" s="8"/>
      <c r="Y105" s="174"/>
    </row>
    <row r="106" spans="1:25" ht="12">
      <c r="A106" s="17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5"/>
      <c r="U106" s="8"/>
      <c r="V106" s="8"/>
      <c r="W106" s="8"/>
      <c r="X106" s="8"/>
      <c r="Y106" s="174"/>
    </row>
    <row r="107" spans="1:25" ht="12">
      <c r="A107" s="17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5"/>
      <c r="U107" s="8"/>
      <c r="V107" s="8"/>
      <c r="W107" s="8"/>
      <c r="X107" s="8"/>
      <c r="Y107" s="174"/>
    </row>
    <row r="108" spans="1:25" ht="12">
      <c r="A108" s="17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5"/>
      <c r="U108" s="8"/>
      <c r="V108" s="8"/>
      <c r="W108" s="8"/>
      <c r="X108" s="8"/>
      <c r="Y108" s="174"/>
    </row>
    <row r="109" spans="1:25" ht="12">
      <c r="A109" s="17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5"/>
      <c r="U109" s="8"/>
      <c r="V109" s="8"/>
      <c r="W109" s="8"/>
      <c r="X109" s="8"/>
      <c r="Y109" s="174"/>
    </row>
    <row r="110" spans="1:25" ht="12">
      <c r="A110" s="17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5"/>
      <c r="U110" s="8"/>
      <c r="V110" s="8"/>
      <c r="W110" s="8"/>
      <c r="X110" s="8"/>
      <c r="Y110" s="174"/>
    </row>
    <row r="111" spans="1:25" ht="12">
      <c r="A111" s="17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  <c r="U111" s="8"/>
      <c r="V111" s="8"/>
      <c r="W111" s="8"/>
      <c r="X111" s="8"/>
      <c r="Y111" s="174"/>
    </row>
    <row r="112" spans="1:25" ht="12">
      <c r="A112" s="17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  <c r="U112" s="8"/>
      <c r="V112" s="8"/>
      <c r="W112" s="8"/>
      <c r="X112" s="8"/>
      <c r="Y112" s="174"/>
    </row>
    <row r="113" spans="1:25" ht="12">
      <c r="A113" s="17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5"/>
      <c r="U113" s="8"/>
      <c r="V113" s="8"/>
      <c r="W113" s="8"/>
      <c r="X113" s="8"/>
      <c r="Y113" s="174"/>
    </row>
    <row r="114" spans="1:25" ht="12">
      <c r="A114" s="17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5"/>
      <c r="U114" s="8"/>
      <c r="V114" s="8"/>
      <c r="W114" s="8"/>
      <c r="X114" s="8"/>
      <c r="Y114" s="174"/>
    </row>
    <row r="115" spans="1:25" ht="12">
      <c r="A115" s="17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5"/>
      <c r="U115" s="8"/>
      <c r="V115" s="8"/>
      <c r="W115" s="8"/>
      <c r="X115" s="8"/>
      <c r="Y115" s="174"/>
    </row>
    <row r="116" spans="1:25" ht="12">
      <c r="A116" s="17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5"/>
      <c r="U116" s="8"/>
      <c r="V116" s="8"/>
      <c r="W116" s="8"/>
      <c r="X116" s="8"/>
      <c r="Y116" s="174"/>
    </row>
    <row r="117" spans="1:25" ht="12">
      <c r="A117" s="17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5"/>
      <c r="U117" s="8"/>
      <c r="V117" s="8"/>
      <c r="W117" s="8"/>
      <c r="X117" s="8"/>
      <c r="Y117" s="174"/>
    </row>
    <row r="118" spans="1:25" ht="12">
      <c r="A118" s="17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Y118" s="174"/>
    </row>
    <row r="119" spans="1:25" ht="12">
      <c r="A119" s="17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Y119" s="174"/>
    </row>
    <row r="120" spans="1:25" ht="12">
      <c r="A120" s="174"/>
      <c r="Y120" s="174"/>
    </row>
    <row r="121" spans="1:25" ht="12">
      <c r="A121" s="174"/>
      <c r="Y121" s="174"/>
    </row>
    <row r="122" spans="1:25" ht="12">
      <c r="A122" s="174"/>
      <c r="Y122" s="174"/>
    </row>
    <row r="123" spans="1:25" ht="12">
      <c r="A123" s="174"/>
      <c r="Y123" s="174"/>
    </row>
    <row r="124" spans="1:25" ht="12">
      <c r="A124" s="174"/>
      <c r="Y124" s="174"/>
    </row>
    <row r="125" spans="1:25" ht="12">
      <c r="A125" s="174"/>
      <c r="Y125" s="174"/>
    </row>
    <row r="126" spans="1:25" ht="12">
      <c r="A126" s="174"/>
      <c r="Y126" s="174"/>
    </row>
    <row r="127" spans="1:25" ht="12">
      <c r="A127" s="174"/>
      <c r="Y127" s="174"/>
    </row>
    <row r="128" spans="1:25" ht="12">
      <c r="A128" s="174"/>
      <c r="Y128" s="174"/>
    </row>
    <row r="129" spans="1:25" ht="12">
      <c r="A129" s="174"/>
      <c r="Y129" s="174"/>
    </row>
    <row r="130" spans="1:25" ht="12">
      <c r="A130" s="174"/>
      <c r="Y130" s="174"/>
    </row>
    <row r="131" spans="1:25" ht="12">
      <c r="A131" s="174"/>
      <c r="Y131" s="174"/>
    </row>
    <row r="132" spans="1:25" ht="12">
      <c r="A132" s="174"/>
      <c r="Y132" s="174"/>
    </row>
    <row r="133" spans="1:25" ht="12">
      <c r="A133" s="174"/>
      <c r="Y133" s="174"/>
    </row>
    <row r="134" spans="1:25" ht="12">
      <c r="A134" s="174"/>
      <c r="Y134" s="174"/>
    </row>
    <row r="135" spans="1:25" ht="12">
      <c r="A135" s="174"/>
      <c r="Y135" s="174"/>
    </row>
    <row r="136" spans="1:25" ht="12">
      <c r="A136" s="174"/>
      <c r="Y136" s="174"/>
    </row>
    <row r="137" spans="1:25" ht="12">
      <c r="A137" s="174"/>
      <c r="Y137" s="174"/>
    </row>
    <row r="138" spans="1:25" ht="12">
      <c r="A138" s="174"/>
      <c r="Y138" s="174"/>
    </row>
    <row r="139" spans="1:25" ht="12">
      <c r="A139" s="174"/>
      <c r="Y139" s="174"/>
    </row>
    <row r="140" spans="1:25" ht="12">
      <c r="A140" s="174"/>
      <c r="Y140" s="174"/>
    </row>
    <row r="141" spans="1:25" ht="12">
      <c r="A141" s="174"/>
      <c r="Y141" s="174"/>
    </row>
    <row r="142" spans="1:25" ht="12">
      <c r="A142" s="174"/>
      <c r="Y142" s="174"/>
    </row>
    <row r="143" spans="1:25" ht="12">
      <c r="A143" s="174"/>
      <c r="Y143" s="174"/>
    </row>
    <row r="144" spans="1:25" ht="12">
      <c r="A144" s="174"/>
      <c r="Y144" s="174"/>
    </row>
    <row r="145" spans="1:25" ht="12">
      <c r="A145" s="174"/>
      <c r="Y145" s="174"/>
    </row>
    <row r="146" spans="1:25" ht="12">
      <c r="A146" s="174"/>
      <c r="Y146" s="174"/>
    </row>
    <row r="147" spans="1:25" ht="12">
      <c r="A147" s="174"/>
      <c r="Y147" s="174"/>
    </row>
    <row r="148" spans="1:25" ht="12">
      <c r="A148" s="174"/>
      <c r="Y148" s="174"/>
    </row>
    <row r="149" spans="1:25" ht="12">
      <c r="A149" s="174"/>
      <c r="Y149" s="174"/>
    </row>
    <row r="150" spans="1:25" ht="12">
      <c r="A150" s="174"/>
      <c r="Y150" s="174"/>
    </row>
    <row r="151" spans="1:25" ht="12">
      <c r="A151" s="174"/>
      <c r="Y151" s="174"/>
    </row>
    <row r="152" spans="1:25" ht="12">
      <c r="A152" s="174"/>
      <c r="Y152" s="174"/>
    </row>
    <row r="153" spans="1:25" ht="12">
      <c r="A153" s="174"/>
      <c r="Y153" s="174"/>
    </row>
    <row r="154" spans="1:25" ht="12">
      <c r="A154" s="174"/>
      <c r="Y154" s="174"/>
    </row>
    <row r="155" spans="1:25" ht="12">
      <c r="A155" s="174"/>
      <c r="Y155" s="174"/>
    </row>
    <row r="156" spans="1:25" ht="12">
      <c r="A156" s="174"/>
      <c r="Y156" s="174"/>
    </row>
    <row r="157" spans="1:25" ht="12">
      <c r="A157" s="174"/>
      <c r="Y157" s="174"/>
    </row>
    <row r="158" spans="1:25" ht="12">
      <c r="A158" s="174"/>
      <c r="Y158" s="174"/>
    </row>
    <row r="159" spans="1:25" ht="12">
      <c r="A159" s="174"/>
      <c r="Y159" s="174"/>
    </row>
    <row r="160" spans="1:25" ht="12">
      <c r="A160" s="174"/>
      <c r="Y160" s="174"/>
    </row>
    <row r="161" spans="1:25" ht="12">
      <c r="A161" s="174"/>
      <c r="Y161" s="174"/>
    </row>
    <row r="162" spans="1:25" ht="12">
      <c r="A162" s="174"/>
      <c r="Y162" s="174"/>
    </row>
    <row r="163" spans="1:25" ht="12">
      <c r="A163" s="174"/>
      <c r="Y163" s="174"/>
    </row>
    <row r="164" spans="1:25" ht="12">
      <c r="A164" s="174"/>
      <c r="Y164" s="174"/>
    </row>
    <row r="165" spans="1:25" ht="12">
      <c r="A165" s="174"/>
      <c r="Y165" s="174"/>
    </row>
    <row r="166" spans="1:25" ht="12">
      <c r="A166" s="174"/>
      <c r="Y166" s="174"/>
    </row>
    <row r="167" spans="1:25" ht="12">
      <c r="A167" s="174"/>
      <c r="Y167" s="174"/>
    </row>
    <row r="168" spans="1:25" ht="12">
      <c r="A168" s="174"/>
      <c r="Y168" s="174"/>
    </row>
    <row r="169" spans="1:25" ht="12">
      <c r="A169" s="174"/>
      <c r="Y169" s="174"/>
    </row>
  </sheetData>
  <sheetProtection/>
  <mergeCells count="54">
    <mergeCell ref="T2:T3"/>
    <mergeCell ref="F65:F66"/>
    <mergeCell ref="C41:D41"/>
    <mergeCell ref="N65:N66"/>
    <mergeCell ref="O65:O66"/>
    <mergeCell ref="P65:P66"/>
    <mergeCell ref="G65:G66"/>
    <mergeCell ref="O2:O3"/>
    <mergeCell ref="L2:L3"/>
    <mergeCell ref="M2:M3"/>
    <mergeCell ref="R65:R66"/>
    <mergeCell ref="M65:M66"/>
    <mergeCell ref="L65:L66"/>
    <mergeCell ref="C8:C19"/>
    <mergeCell ref="F2:F3"/>
    <mergeCell ref="G2:G3"/>
    <mergeCell ref="H2:H3"/>
    <mergeCell ref="J2:J3"/>
    <mergeCell ref="R2:R3"/>
    <mergeCell ref="P2:P3"/>
    <mergeCell ref="Q2:Q3"/>
    <mergeCell ref="N2:N3"/>
    <mergeCell ref="K2:K3"/>
    <mergeCell ref="I2:I3"/>
    <mergeCell ref="C71:C85"/>
    <mergeCell ref="C4:D6"/>
    <mergeCell ref="D9:D15"/>
    <mergeCell ref="Q65:Q66"/>
    <mergeCell ref="B42:B59"/>
    <mergeCell ref="B88:E88"/>
    <mergeCell ref="C22:D24"/>
    <mergeCell ref="C44:D58"/>
    <mergeCell ref="C67:D69"/>
    <mergeCell ref="C40:D40"/>
    <mergeCell ref="V67:W69"/>
    <mergeCell ref="V40:W40"/>
    <mergeCell ref="V41:W41"/>
    <mergeCell ref="V44:W58"/>
    <mergeCell ref="V22:W24"/>
    <mergeCell ref="C26:C37"/>
    <mergeCell ref="H65:H66"/>
    <mergeCell ref="I65:I66"/>
    <mergeCell ref="J65:J66"/>
    <mergeCell ref="K65:K66"/>
    <mergeCell ref="U1:Y1"/>
    <mergeCell ref="U64:X64"/>
    <mergeCell ref="X42:X59"/>
    <mergeCell ref="U62:Y62"/>
    <mergeCell ref="V4:W6"/>
    <mergeCell ref="U88:X88"/>
    <mergeCell ref="V9:V15"/>
    <mergeCell ref="W8:W19"/>
    <mergeCell ref="W26:W37"/>
    <mergeCell ref="W71:W85"/>
  </mergeCells>
  <printOptions/>
  <pageMargins left="0.73" right="0.64" top="0.83" bottom="0.61" header="0.5118110236220472" footer="0.16"/>
  <pageSetup horizontalDpi="300" verticalDpi="300" orientation="portrait" pageOrder="overThenDown" paperSize="9" scale="68" r:id="rId2"/>
  <rowBreaks count="1" manualBreakCount="1">
    <brk id="63" max="24" man="1"/>
  </rowBreaks>
  <colBreaks count="1" manualBreakCount="1">
    <brk id="12" max="87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Normal="75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9.625" style="59" customWidth="1"/>
    <col min="2" max="2" width="6.625" style="59" customWidth="1"/>
    <col min="3" max="3" width="7.25390625" style="59" customWidth="1"/>
    <col min="4" max="6" width="16.625" style="59" customWidth="1"/>
    <col min="7" max="13" width="9.625" style="59" customWidth="1"/>
    <col min="14" max="14" width="11.50390625" style="59" customWidth="1"/>
    <col min="15" max="15" width="11.25390625" style="59" customWidth="1"/>
    <col min="16" max="16384" width="9.00390625" style="59" customWidth="1"/>
  </cols>
  <sheetData>
    <row r="1" spans="1:16" s="52" customFormat="1" ht="19.5" customHeight="1">
      <c r="A1" s="1195" t="s">
        <v>481</v>
      </c>
      <c r="B1" s="1195"/>
      <c r="C1" s="1195"/>
      <c r="D1" s="1195"/>
      <c r="E1" s="57"/>
      <c r="P1" s="57"/>
    </row>
    <row r="2" ht="19.5" customHeight="1" thickBot="1">
      <c r="F2" s="62" t="s">
        <v>581</v>
      </c>
    </row>
    <row r="3" spans="1:6" ht="21.75" customHeight="1">
      <c r="A3" s="1204" t="s">
        <v>164</v>
      </c>
      <c r="B3" s="1204"/>
      <c r="C3" s="1205"/>
      <c r="D3" s="327" t="s">
        <v>172</v>
      </c>
      <c r="E3" s="327" t="s">
        <v>173</v>
      </c>
      <c r="F3" s="328" t="s">
        <v>106</v>
      </c>
    </row>
    <row r="4" spans="1:6" ht="21.75" customHeight="1">
      <c r="A4" s="1196" t="s">
        <v>165</v>
      </c>
      <c r="B4" s="1197"/>
      <c r="C4" s="329" t="s">
        <v>170</v>
      </c>
      <c r="D4" s="571">
        <v>301</v>
      </c>
      <c r="E4" s="572">
        <v>2234</v>
      </c>
      <c r="F4" s="809">
        <f>SUM(D4:E4)</f>
        <v>2535</v>
      </c>
    </row>
    <row r="5" spans="1:6" ht="21.75" customHeight="1">
      <c r="A5" s="1198"/>
      <c r="B5" s="1199"/>
      <c r="C5" s="330" t="s">
        <v>171</v>
      </c>
      <c r="D5" s="573">
        <v>465760</v>
      </c>
      <c r="E5" s="574">
        <v>0</v>
      </c>
      <c r="F5" s="810">
        <f aca="true" t="shared" si="0" ref="F5:F17">SUM(D5:E5)</f>
        <v>465760</v>
      </c>
    </row>
    <row r="6" spans="1:6" ht="21.75" customHeight="1">
      <c r="A6" s="1206" t="s">
        <v>166</v>
      </c>
      <c r="B6" s="1207"/>
      <c r="C6" s="331" t="s">
        <v>170</v>
      </c>
      <c r="D6" s="575">
        <v>35</v>
      </c>
      <c r="E6" s="576">
        <v>1522</v>
      </c>
      <c r="F6" s="811">
        <f t="shared" si="0"/>
        <v>1557</v>
      </c>
    </row>
    <row r="7" spans="1:9" ht="21.75" customHeight="1">
      <c r="A7" s="1206"/>
      <c r="B7" s="1207"/>
      <c r="C7" s="331" t="s">
        <v>171</v>
      </c>
      <c r="D7" s="575">
        <v>114600</v>
      </c>
      <c r="E7" s="576">
        <v>0</v>
      </c>
      <c r="F7" s="811">
        <f t="shared" si="0"/>
        <v>114600</v>
      </c>
      <c r="I7" s="400"/>
    </row>
    <row r="8" spans="1:9" ht="21.75" customHeight="1">
      <c r="A8" s="1208" t="s">
        <v>225</v>
      </c>
      <c r="B8" s="1209"/>
      <c r="C8" s="329" t="s">
        <v>170</v>
      </c>
      <c r="D8" s="571">
        <v>2</v>
      </c>
      <c r="E8" s="572">
        <v>285</v>
      </c>
      <c r="F8" s="809">
        <f t="shared" si="0"/>
        <v>287</v>
      </c>
      <c r="I8" s="402"/>
    </row>
    <row r="9" spans="1:9" ht="21.75" customHeight="1">
      <c r="A9" s="1210"/>
      <c r="B9" s="1211"/>
      <c r="C9" s="330" t="s">
        <v>171</v>
      </c>
      <c r="D9" s="573">
        <v>2080</v>
      </c>
      <c r="E9" s="574">
        <v>0</v>
      </c>
      <c r="F9" s="810">
        <f t="shared" si="0"/>
        <v>2080</v>
      </c>
      <c r="I9" s="400"/>
    </row>
    <row r="10" spans="1:6" ht="21.75" customHeight="1">
      <c r="A10" s="1200" t="s">
        <v>167</v>
      </c>
      <c r="B10" s="1201"/>
      <c r="C10" s="331" t="s">
        <v>170</v>
      </c>
      <c r="D10" s="575">
        <v>461</v>
      </c>
      <c r="E10" s="576">
        <v>73</v>
      </c>
      <c r="F10" s="811">
        <f>SUM(D10:E10)</f>
        <v>534</v>
      </c>
    </row>
    <row r="11" spans="1:6" ht="21.75" customHeight="1">
      <c r="A11" s="1200"/>
      <c r="B11" s="1201"/>
      <c r="C11" s="331" t="s">
        <v>171</v>
      </c>
      <c r="D11" s="575">
        <v>1802740</v>
      </c>
      <c r="E11" s="576">
        <v>0</v>
      </c>
      <c r="F11" s="811">
        <f>SUM(D11:E11)</f>
        <v>1802740</v>
      </c>
    </row>
    <row r="12" spans="1:6" ht="21.75" customHeight="1">
      <c r="A12" s="1196" t="s">
        <v>168</v>
      </c>
      <c r="B12" s="1197"/>
      <c r="C12" s="329" t="s">
        <v>170</v>
      </c>
      <c r="D12" s="571">
        <v>0</v>
      </c>
      <c r="E12" s="577">
        <v>158</v>
      </c>
      <c r="F12" s="809">
        <f t="shared" si="0"/>
        <v>158</v>
      </c>
    </row>
    <row r="13" spans="1:6" ht="21.75" customHeight="1">
      <c r="A13" s="1198"/>
      <c r="B13" s="1199"/>
      <c r="C13" s="330" t="s">
        <v>171</v>
      </c>
      <c r="D13" s="573"/>
      <c r="E13" s="574">
        <v>0</v>
      </c>
      <c r="F13" s="810">
        <f t="shared" si="0"/>
        <v>0</v>
      </c>
    </row>
    <row r="14" spans="1:6" ht="21.75" customHeight="1">
      <c r="A14" s="1200" t="s">
        <v>169</v>
      </c>
      <c r="B14" s="1201"/>
      <c r="C14" s="331" t="s">
        <v>170</v>
      </c>
      <c r="D14" s="575">
        <v>22</v>
      </c>
      <c r="E14" s="576">
        <v>2601</v>
      </c>
      <c r="F14" s="811">
        <f t="shared" si="0"/>
        <v>2623</v>
      </c>
    </row>
    <row r="15" spans="1:6" ht="21.75" customHeight="1">
      <c r="A15" s="1200"/>
      <c r="B15" s="1201"/>
      <c r="C15" s="331" t="s">
        <v>171</v>
      </c>
      <c r="D15" s="575">
        <v>554360</v>
      </c>
      <c r="E15" s="576">
        <v>0</v>
      </c>
      <c r="F15" s="811">
        <f t="shared" si="0"/>
        <v>554360</v>
      </c>
    </row>
    <row r="16" spans="1:6" ht="21.75" customHeight="1">
      <c r="A16" s="1196" t="s">
        <v>106</v>
      </c>
      <c r="B16" s="1197"/>
      <c r="C16" s="329" t="s">
        <v>170</v>
      </c>
      <c r="D16" s="813">
        <f>SUM(D4+D6+D8+D10+D12+D14)</f>
        <v>821</v>
      </c>
      <c r="E16" s="813">
        <f>SUM(E4+E6+E8+E10+E12+E14)</f>
        <v>6873</v>
      </c>
      <c r="F16" s="809">
        <f t="shared" si="0"/>
        <v>7694</v>
      </c>
    </row>
    <row r="17" spans="1:6" ht="21.75" customHeight="1" thickBot="1">
      <c r="A17" s="1202"/>
      <c r="B17" s="1203"/>
      <c r="C17" s="332" t="s">
        <v>171</v>
      </c>
      <c r="D17" s="814">
        <f>SUM(D5+D7+D9+D11+D13+D15)</f>
        <v>2939540</v>
      </c>
      <c r="E17" s="815">
        <f>SUM(E5+E7+E9+E11+E13+E15)</f>
        <v>0</v>
      </c>
      <c r="F17" s="812">
        <f t="shared" si="0"/>
        <v>2939540</v>
      </c>
    </row>
    <row r="18" ht="19.5" customHeight="1">
      <c r="F18" s="1238" t="s">
        <v>584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9">
    <mergeCell ref="A1:D1"/>
    <mergeCell ref="A12:B13"/>
    <mergeCell ref="A14:B15"/>
    <mergeCell ref="A16:B17"/>
    <mergeCell ref="A3:C3"/>
    <mergeCell ref="A4:B5"/>
    <mergeCell ref="A6:B7"/>
    <mergeCell ref="A8:B9"/>
    <mergeCell ref="A10:B11"/>
  </mergeCells>
  <printOptions/>
  <pageMargins left="1.05" right="0.21" top="1.13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view="pageBreakPreview" zoomScale="75" zoomScaleSheetLayoutView="75" zoomScalePageLayoutView="0" workbookViewId="0" topLeftCell="A34">
      <selection activeCell="D55" sqref="D55:E55"/>
    </sheetView>
  </sheetViews>
  <sheetFormatPr defaultColWidth="9.00390625" defaultRowHeight="13.5"/>
  <cols>
    <col min="1" max="1" width="3.375" style="366" customWidth="1"/>
    <col min="2" max="2" width="5.75390625" style="366" customWidth="1"/>
    <col min="3" max="3" width="17.50390625" style="366" customWidth="1"/>
    <col min="4" max="13" width="9.125" style="370" customWidth="1"/>
    <col min="14" max="14" width="11.125" style="370" customWidth="1"/>
    <col min="15" max="15" width="11.75390625" style="370" customWidth="1"/>
    <col min="16" max="25" width="9.125" style="370" customWidth="1"/>
    <col min="26" max="26" width="7.75390625" style="370" customWidth="1"/>
    <col min="27" max="39" width="9.00390625" style="366" customWidth="1"/>
    <col min="40" max="16384" width="9.00390625" style="14" customWidth="1"/>
  </cols>
  <sheetData>
    <row r="1" spans="1:39" s="11" customFormat="1" ht="21.75" customHeight="1">
      <c r="A1" s="932" t="s">
        <v>514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396"/>
      <c r="O1" s="398"/>
      <c r="P1" s="396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1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</row>
    <row r="2" spans="1:27" ht="15.75" customHeight="1" thickBot="1">
      <c r="A2" s="363"/>
      <c r="B2" s="363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878" t="s">
        <v>567</v>
      </c>
      <c r="Y2" s="878"/>
      <c r="Z2" s="878"/>
      <c r="AA2" s="365"/>
    </row>
    <row r="3" spans="1:39" s="20" customFormat="1" ht="13.5" customHeight="1">
      <c r="A3" s="903" t="s">
        <v>147</v>
      </c>
      <c r="B3" s="903"/>
      <c r="C3" s="904"/>
      <c r="D3" s="909" t="s">
        <v>332</v>
      </c>
      <c r="E3" s="897" t="s">
        <v>343</v>
      </c>
      <c r="F3" s="897" t="s">
        <v>344</v>
      </c>
      <c r="G3" s="910" t="s">
        <v>316</v>
      </c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2"/>
      <c r="U3" s="910" t="s">
        <v>315</v>
      </c>
      <c r="V3" s="911"/>
      <c r="W3" s="911"/>
      <c r="X3" s="911"/>
      <c r="Y3" s="912"/>
      <c r="Z3" s="913" t="s">
        <v>353</v>
      </c>
      <c r="AA3" s="367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</row>
    <row r="4" spans="1:39" s="20" customFormat="1" ht="13.5" customHeight="1">
      <c r="A4" s="905"/>
      <c r="B4" s="905"/>
      <c r="C4" s="906"/>
      <c r="D4" s="890"/>
      <c r="E4" s="874"/>
      <c r="F4" s="874"/>
      <c r="G4" s="873" t="s">
        <v>311</v>
      </c>
      <c r="H4" s="873" t="s">
        <v>312</v>
      </c>
      <c r="I4" s="873" t="s">
        <v>313</v>
      </c>
      <c r="J4" s="873" t="s">
        <v>345</v>
      </c>
      <c r="K4" s="916" t="s">
        <v>346</v>
      </c>
      <c r="L4" s="873" t="s">
        <v>347</v>
      </c>
      <c r="M4" s="873" t="s">
        <v>348</v>
      </c>
      <c r="N4" s="873" t="s">
        <v>314</v>
      </c>
      <c r="O4" s="873" t="s">
        <v>309</v>
      </c>
      <c r="P4" s="873" t="s">
        <v>349</v>
      </c>
      <c r="Q4" s="873" t="s">
        <v>502</v>
      </c>
      <c r="R4" s="873" t="s">
        <v>503</v>
      </c>
      <c r="S4" s="873" t="s">
        <v>334</v>
      </c>
      <c r="T4" s="873" t="s">
        <v>30</v>
      </c>
      <c r="U4" s="873" t="s">
        <v>350</v>
      </c>
      <c r="V4" s="873" t="s">
        <v>351</v>
      </c>
      <c r="W4" s="873" t="s">
        <v>352</v>
      </c>
      <c r="X4" s="873" t="s">
        <v>310</v>
      </c>
      <c r="Y4" s="873" t="s">
        <v>169</v>
      </c>
      <c r="Z4" s="914"/>
      <c r="AA4" s="367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</row>
    <row r="5" spans="1:39" s="20" customFormat="1" ht="13.5" customHeight="1">
      <c r="A5" s="905"/>
      <c r="B5" s="905"/>
      <c r="C5" s="906"/>
      <c r="D5" s="890"/>
      <c r="E5" s="874"/>
      <c r="F5" s="874"/>
      <c r="G5" s="874"/>
      <c r="H5" s="874"/>
      <c r="I5" s="874"/>
      <c r="J5" s="874"/>
      <c r="K5" s="91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914"/>
      <c r="AA5" s="367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</row>
    <row r="6" spans="1:39" s="20" customFormat="1" ht="13.5" customHeight="1">
      <c r="A6" s="905"/>
      <c r="B6" s="905"/>
      <c r="C6" s="906"/>
      <c r="D6" s="890"/>
      <c r="E6" s="874"/>
      <c r="F6" s="874"/>
      <c r="G6" s="874"/>
      <c r="H6" s="874"/>
      <c r="I6" s="874"/>
      <c r="J6" s="874"/>
      <c r="K6" s="91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914"/>
      <c r="AA6" s="367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</row>
    <row r="7" spans="1:39" s="20" customFormat="1" ht="13.5" customHeight="1">
      <c r="A7" s="905"/>
      <c r="B7" s="905"/>
      <c r="C7" s="906"/>
      <c r="D7" s="890"/>
      <c r="E7" s="874"/>
      <c r="F7" s="874"/>
      <c r="G7" s="874"/>
      <c r="H7" s="874"/>
      <c r="I7" s="874"/>
      <c r="J7" s="874"/>
      <c r="K7" s="91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914"/>
      <c r="AA7" s="367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</row>
    <row r="8" spans="1:39" s="20" customFormat="1" ht="13.5" customHeight="1">
      <c r="A8" s="905"/>
      <c r="B8" s="905"/>
      <c r="C8" s="906"/>
      <c r="D8" s="890"/>
      <c r="E8" s="874"/>
      <c r="F8" s="874"/>
      <c r="G8" s="874"/>
      <c r="H8" s="874"/>
      <c r="I8" s="874"/>
      <c r="J8" s="874"/>
      <c r="K8" s="91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914"/>
      <c r="AA8" s="367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</row>
    <row r="9" spans="1:39" s="20" customFormat="1" ht="13.5" customHeight="1">
      <c r="A9" s="905"/>
      <c r="B9" s="905"/>
      <c r="C9" s="906"/>
      <c r="D9" s="890"/>
      <c r="E9" s="874"/>
      <c r="F9" s="874"/>
      <c r="G9" s="874"/>
      <c r="H9" s="874"/>
      <c r="I9" s="874"/>
      <c r="J9" s="874"/>
      <c r="K9" s="91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874"/>
      <c r="Z9" s="914"/>
      <c r="AA9" s="367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</row>
    <row r="10" spans="1:39" s="20" customFormat="1" ht="13.5" customHeight="1">
      <c r="A10" s="907"/>
      <c r="B10" s="907"/>
      <c r="C10" s="908"/>
      <c r="D10" s="891"/>
      <c r="E10" s="875"/>
      <c r="F10" s="875"/>
      <c r="G10" s="875"/>
      <c r="H10" s="875"/>
      <c r="I10" s="875"/>
      <c r="J10" s="875"/>
      <c r="K10" s="91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5"/>
      <c r="W10" s="875"/>
      <c r="X10" s="875"/>
      <c r="Y10" s="875"/>
      <c r="Z10" s="915"/>
      <c r="AA10" s="367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</row>
    <row r="11" spans="1:39" s="20" customFormat="1" ht="31.5" customHeight="1">
      <c r="A11" s="901" t="s">
        <v>183</v>
      </c>
      <c r="B11" s="901"/>
      <c r="C11" s="902"/>
      <c r="D11" s="582">
        <f>SUM(D12:D47)</f>
        <v>7396</v>
      </c>
      <c r="E11" s="582">
        <f aca="true" t="shared" si="0" ref="E11:Z11">SUM(E12:E47)</f>
        <v>2498</v>
      </c>
      <c r="F11" s="582">
        <f t="shared" si="0"/>
        <v>308</v>
      </c>
      <c r="G11" s="582">
        <f t="shared" si="0"/>
        <v>3</v>
      </c>
      <c r="H11" s="582">
        <f t="shared" si="0"/>
        <v>0</v>
      </c>
      <c r="I11" s="582">
        <f t="shared" si="0"/>
        <v>5</v>
      </c>
      <c r="J11" s="582">
        <f t="shared" si="0"/>
        <v>14</v>
      </c>
      <c r="K11" s="582">
        <f t="shared" si="0"/>
        <v>3</v>
      </c>
      <c r="L11" s="583">
        <f t="shared" si="0"/>
        <v>11</v>
      </c>
      <c r="M11" s="582">
        <f t="shared" si="0"/>
        <v>21</v>
      </c>
      <c r="N11" s="582">
        <f t="shared" si="0"/>
        <v>13</v>
      </c>
      <c r="O11" s="582">
        <f t="shared" si="0"/>
        <v>1</v>
      </c>
      <c r="P11" s="582">
        <f t="shared" si="0"/>
        <v>47</v>
      </c>
      <c r="Q11" s="582">
        <f t="shared" si="0"/>
        <v>0</v>
      </c>
      <c r="R11" s="582">
        <f t="shared" si="0"/>
        <v>0</v>
      </c>
      <c r="S11" s="582">
        <f t="shared" si="0"/>
        <v>78</v>
      </c>
      <c r="T11" s="582">
        <f>SUM(G11:S11)</f>
        <v>196</v>
      </c>
      <c r="U11" s="584">
        <f t="shared" si="0"/>
        <v>0</v>
      </c>
      <c r="V11" s="584">
        <f t="shared" si="0"/>
        <v>0</v>
      </c>
      <c r="W11" s="582">
        <f t="shared" si="0"/>
        <v>0</v>
      </c>
      <c r="X11" s="582">
        <f t="shared" si="0"/>
        <v>0</v>
      </c>
      <c r="Y11" s="582">
        <f t="shared" si="0"/>
        <v>308</v>
      </c>
      <c r="Z11" s="582">
        <f t="shared" si="0"/>
        <v>0</v>
      </c>
      <c r="AA11" s="371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</row>
    <row r="12" spans="1:27" ht="18.75" customHeight="1">
      <c r="A12" s="372"/>
      <c r="B12" s="892" t="s">
        <v>190</v>
      </c>
      <c r="C12" s="893"/>
      <c r="D12" s="450">
        <v>878</v>
      </c>
      <c r="E12" s="451">
        <v>249</v>
      </c>
      <c r="F12" s="452">
        <v>118</v>
      </c>
      <c r="G12" s="451">
        <v>0</v>
      </c>
      <c r="H12" s="452">
        <v>0</v>
      </c>
      <c r="I12" s="453">
        <v>4</v>
      </c>
      <c r="J12" s="452">
        <v>8</v>
      </c>
      <c r="K12" s="450">
        <v>1</v>
      </c>
      <c r="L12" s="451">
        <v>8</v>
      </c>
      <c r="M12" s="451">
        <v>20</v>
      </c>
      <c r="N12" s="452">
        <v>13</v>
      </c>
      <c r="O12" s="451">
        <v>0</v>
      </c>
      <c r="P12" s="452">
        <v>31</v>
      </c>
      <c r="Q12" s="454">
        <v>0</v>
      </c>
      <c r="R12" s="452">
        <v>0</v>
      </c>
      <c r="S12" s="451">
        <v>68</v>
      </c>
      <c r="T12" s="585">
        <f>SUM(G12:S12)</f>
        <v>153</v>
      </c>
      <c r="U12" s="451">
        <v>0</v>
      </c>
      <c r="V12" s="451">
        <v>0</v>
      </c>
      <c r="W12" s="451">
        <v>0</v>
      </c>
      <c r="X12" s="451">
        <v>0</v>
      </c>
      <c r="Y12" s="451">
        <v>118</v>
      </c>
      <c r="Z12" s="459">
        <v>0</v>
      </c>
      <c r="AA12" s="38"/>
    </row>
    <row r="13" spans="1:27" ht="18.75" customHeight="1">
      <c r="A13" s="930" t="s">
        <v>504</v>
      </c>
      <c r="B13" s="821" t="s">
        <v>335</v>
      </c>
      <c r="C13" s="373" t="s">
        <v>317</v>
      </c>
      <c r="D13" s="455">
        <v>1</v>
      </c>
      <c r="E13" s="451">
        <v>0</v>
      </c>
      <c r="F13" s="452">
        <v>0</v>
      </c>
      <c r="G13" s="451">
        <v>0</v>
      </c>
      <c r="H13" s="452">
        <v>0</v>
      </c>
      <c r="I13" s="451">
        <v>0</v>
      </c>
      <c r="J13" s="452">
        <v>0</v>
      </c>
      <c r="K13" s="450">
        <v>0</v>
      </c>
      <c r="L13" s="451">
        <v>0</v>
      </c>
      <c r="M13" s="451">
        <v>0</v>
      </c>
      <c r="N13" s="452">
        <v>0</v>
      </c>
      <c r="O13" s="451">
        <v>0</v>
      </c>
      <c r="P13" s="452">
        <v>0</v>
      </c>
      <c r="Q13" s="451">
        <v>0</v>
      </c>
      <c r="R13" s="452">
        <v>0</v>
      </c>
      <c r="S13" s="451">
        <v>0</v>
      </c>
      <c r="T13" s="586">
        <f aca="true" t="shared" si="1" ref="T13:T47">SUM(G13:S13)</f>
        <v>0</v>
      </c>
      <c r="U13" s="451">
        <v>0</v>
      </c>
      <c r="V13" s="451">
        <v>0</v>
      </c>
      <c r="W13" s="451">
        <v>0</v>
      </c>
      <c r="X13" s="451">
        <v>0</v>
      </c>
      <c r="Y13" s="451">
        <v>0</v>
      </c>
      <c r="Z13" s="450">
        <v>0</v>
      </c>
      <c r="AA13" s="38"/>
    </row>
    <row r="14" spans="1:27" ht="18.75" customHeight="1">
      <c r="A14" s="930"/>
      <c r="B14" s="920"/>
      <c r="C14" s="373" t="s">
        <v>318</v>
      </c>
      <c r="D14" s="455">
        <v>47</v>
      </c>
      <c r="E14" s="451">
        <v>30</v>
      </c>
      <c r="F14" s="452">
        <v>1</v>
      </c>
      <c r="G14" s="451">
        <v>0</v>
      </c>
      <c r="H14" s="452">
        <v>0</v>
      </c>
      <c r="I14" s="451">
        <v>0</v>
      </c>
      <c r="J14" s="452">
        <v>0</v>
      </c>
      <c r="K14" s="450">
        <v>0</v>
      </c>
      <c r="L14" s="451">
        <v>0</v>
      </c>
      <c r="M14" s="451">
        <v>0</v>
      </c>
      <c r="N14" s="452">
        <v>0</v>
      </c>
      <c r="O14" s="451">
        <v>0</v>
      </c>
      <c r="P14" s="452">
        <v>1</v>
      </c>
      <c r="Q14" s="451">
        <v>0</v>
      </c>
      <c r="R14" s="452">
        <v>0</v>
      </c>
      <c r="S14" s="451">
        <v>0</v>
      </c>
      <c r="T14" s="586">
        <f t="shared" si="1"/>
        <v>1</v>
      </c>
      <c r="U14" s="451">
        <v>0</v>
      </c>
      <c r="V14" s="451">
        <v>0</v>
      </c>
      <c r="W14" s="451">
        <v>0</v>
      </c>
      <c r="X14" s="451">
        <v>0</v>
      </c>
      <c r="Y14" s="451">
        <v>1</v>
      </c>
      <c r="Z14" s="450">
        <v>0</v>
      </c>
      <c r="AA14" s="38"/>
    </row>
    <row r="15" spans="1:27" ht="18.75" customHeight="1">
      <c r="A15" s="930"/>
      <c r="B15" s="921"/>
      <c r="C15" s="374" t="s">
        <v>319</v>
      </c>
      <c r="D15" s="452">
        <v>102</v>
      </c>
      <c r="E15" s="451">
        <v>28</v>
      </c>
      <c r="F15" s="452">
        <v>8</v>
      </c>
      <c r="G15" s="451">
        <v>0</v>
      </c>
      <c r="H15" s="452">
        <v>0</v>
      </c>
      <c r="I15" s="451">
        <v>1</v>
      </c>
      <c r="J15" s="452">
        <v>0</v>
      </c>
      <c r="K15" s="450">
        <v>0</v>
      </c>
      <c r="L15" s="451">
        <v>0</v>
      </c>
      <c r="M15" s="451">
        <v>0</v>
      </c>
      <c r="N15" s="452">
        <v>0</v>
      </c>
      <c r="O15" s="451">
        <v>0</v>
      </c>
      <c r="P15" s="452">
        <v>2</v>
      </c>
      <c r="Q15" s="451">
        <v>0</v>
      </c>
      <c r="R15" s="452">
        <v>0</v>
      </c>
      <c r="S15" s="451">
        <v>0</v>
      </c>
      <c r="T15" s="586">
        <f t="shared" si="1"/>
        <v>3</v>
      </c>
      <c r="U15" s="451">
        <v>0</v>
      </c>
      <c r="V15" s="451">
        <v>0</v>
      </c>
      <c r="W15" s="451">
        <v>0</v>
      </c>
      <c r="X15" s="451">
        <v>0</v>
      </c>
      <c r="Y15" s="451">
        <v>8</v>
      </c>
      <c r="Z15" s="450">
        <v>0</v>
      </c>
      <c r="AA15" s="38"/>
    </row>
    <row r="16" spans="1:27" ht="18.75" customHeight="1">
      <c r="A16" s="930"/>
      <c r="B16" s="917" t="s">
        <v>336</v>
      </c>
      <c r="C16" s="374" t="s">
        <v>320</v>
      </c>
      <c r="D16" s="452">
        <v>2</v>
      </c>
      <c r="E16" s="451">
        <v>2</v>
      </c>
      <c r="F16" s="452">
        <v>0</v>
      </c>
      <c r="G16" s="451">
        <v>0</v>
      </c>
      <c r="H16" s="452">
        <v>0</v>
      </c>
      <c r="I16" s="451">
        <v>0</v>
      </c>
      <c r="J16" s="452">
        <v>0</v>
      </c>
      <c r="K16" s="450">
        <v>0</v>
      </c>
      <c r="L16" s="451">
        <v>0</v>
      </c>
      <c r="M16" s="451">
        <v>0</v>
      </c>
      <c r="N16" s="452">
        <v>0</v>
      </c>
      <c r="O16" s="451">
        <v>0</v>
      </c>
      <c r="P16" s="452">
        <v>0</v>
      </c>
      <c r="Q16" s="451">
        <v>0</v>
      </c>
      <c r="R16" s="452">
        <v>0</v>
      </c>
      <c r="S16" s="451">
        <v>0</v>
      </c>
      <c r="T16" s="586">
        <f>SUM(G16:S16)</f>
        <v>0</v>
      </c>
      <c r="U16" s="451">
        <v>0</v>
      </c>
      <c r="V16" s="451">
        <v>0</v>
      </c>
      <c r="W16" s="451">
        <v>0</v>
      </c>
      <c r="X16" s="451">
        <v>0</v>
      </c>
      <c r="Y16" s="451">
        <v>0</v>
      </c>
      <c r="Z16" s="450">
        <v>0</v>
      </c>
      <c r="AA16" s="38"/>
    </row>
    <row r="17" spans="1:27" ht="18.75" customHeight="1">
      <c r="A17" s="930"/>
      <c r="B17" s="918"/>
      <c r="C17" s="373" t="s">
        <v>321</v>
      </c>
      <c r="D17" s="452">
        <v>8</v>
      </c>
      <c r="E17" s="451">
        <v>2</v>
      </c>
      <c r="F17" s="452">
        <v>0</v>
      </c>
      <c r="G17" s="451">
        <v>0</v>
      </c>
      <c r="H17" s="452">
        <v>0</v>
      </c>
      <c r="I17" s="451">
        <v>0</v>
      </c>
      <c r="J17" s="452">
        <v>0</v>
      </c>
      <c r="K17" s="450">
        <v>0</v>
      </c>
      <c r="L17" s="451">
        <v>0</v>
      </c>
      <c r="M17" s="451">
        <v>0</v>
      </c>
      <c r="N17" s="452">
        <v>0</v>
      </c>
      <c r="O17" s="451">
        <v>0</v>
      </c>
      <c r="P17" s="452">
        <v>0</v>
      </c>
      <c r="Q17" s="451">
        <v>0</v>
      </c>
      <c r="R17" s="452">
        <v>0</v>
      </c>
      <c r="S17" s="451">
        <v>0</v>
      </c>
      <c r="T17" s="586">
        <f t="shared" si="1"/>
        <v>0</v>
      </c>
      <c r="U17" s="451">
        <v>0</v>
      </c>
      <c r="V17" s="451">
        <v>0</v>
      </c>
      <c r="W17" s="451">
        <v>0</v>
      </c>
      <c r="X17" s="451">
        <v>0</v>
      </c>
      <c r="Y17" s="451">
        <v>0</v>
      </c>
      <c r="Z17" s="450">
        <v>0</v>
      </c>
      <c r="AA17" s="38"/>
    </row>
    <row r="18" spans="1:27" ht="18.75" customHeight="1">
      <c r="A18" s="930"/>
      <c r="B18" s="919"/>
      <c r="C18" s="373" t="s">
        <v>322</v>
      </c>
      <c r="D18" s="452">
        <v>102</v>
      </c>
      <c r="E18" s="451">
        <v>28</v>
      </c>
      <c r="F18" s="452">
        <v>6</v>
      </c>
      <c r="G18" s="451">
        <v>0</v>
      </c>
      <c r="H18" s="452">
        <v>0</v>
      </c>
      <c r="I18" s="451">
        <v>0</v>
      </c>
      <c r="J18" s="452">
        <v>3</v>
      </c>
      <c r="K18" s="450">
        <v>0</v>
      </c>
      <c r="L18" s="451">
        <v>0</v>
      </c>
      <c r="M18" s="451">
        <v>0</v>
      </c>
      <c r="N18" s="452">
        <v>0</v>
      </c>
      <c r="O18" s="451">
        <v>0</v>
      </c>
      <c r="P18" s="452">
        <v>0</v>
      </c>
      <c r="Q18" s="451">
        <v>0</v>
      </c>
      <c r="R18" s="452">
        <v>0</v>
      </c>
      <c r="S18" s="451">
        <v>0</v>
      </c>
      <c r="T18" s="586">
        <f t="shared" si="1"/>
        <v>3</v>
      </c>
      <c r="U18" s="451">
        <v>0</v>
      </c>
      <c r="V18" s="451">
        <v>0</v>
      </c>
      <c r="W18" s="451">
        <v>0</v>
      </c>
      <c r="X18" s="451">
        <v>0</v>
      </c>
      <c r="Y18" s="451">
        <v>6</v>
      </c>
      <c r="Z18" s="450">
        <v>0</v>
      </c>
      <c r="AA18" s="38"/>
    </row>
    <row r="19" spans="1:27" ht="18.75" customHeight="1">
      <c r="A19" s="930"/>
      <c r="B19" s="894" t="s">
        <v>296</v>
      </c>
      <c r="C19" s="895"/>
      <c r="D19" s="452">
        <v>290</v>
      </c>
      <c r="E19" s="451">
        <v>53</v>
      </c>
      <c r="F19" s="452">
        <v>13</v>
      </c>
      <c r="G19" s="451">
        <v>1</v>
      </c>
      <c r="H19" s="452">
        <v>0</v>
      </c>
      <c r="I19" s="451">
        <v>0</v>
      </c>
      <c r="J19" s="452">
        <v>1</v>
      </c>
      <c r="K19" s="450">
        <v>0</v>
      </c>
      <c r="L19" s="451">
        <v>2</v>
      </c>
      <c r="M19" s="451">
        <v>0</v>
      </c>
      <c r="N19" s="452">
        <v>0</v>
      </c>
      <c r="O19" s="451">
        <v>0</v>
      </c>
      <c r="P19" s="452">
        <v>3</v>
      </c>
      <c r="Q19" s="451">
        <v>0</v>
      </c>
      <c r="R19" s="452">
        <v>0</v>
      </c>
      <c r="S19" s="451">
        <v>4</v>
      </c>
      <c r="T19" s="586">
        <f t="shared" si="1"/>
        <v>11</v>
      </c>
      <c r="U19" s="451">
        <v>0</v>
      </c>
      <c r="V19" s="451">
        <v>0</v>
      </c>
      <c r="W19" s="451">
        <v>0</v>
      </c>
      <c r="X19" s="451">
        <v>0</v>
      </c>
      <c r="Y19" s="451">
        <v>13</v>
      </c>
      <c r="Z19" s="450">
        <v>0</v>
      </c>
      <c r="AA19" s="38"/>
    </row>
    <row r="20" spans="1:27" ht="18.75" customHeight="1">
      <c r="A20" s="930"/>
      <c r="B20" s="894" t="s">
        <v>501</v>
      </c>
      <c r="C20" s="895"/>
      <c r="D20" s="452">
        <v>198</v>
      </c>
      <c r="E20" s="451">
        <v>38</v>
      </c>
      <c r="F20" s="452">
        <v>16</v>
      </c>
      <c r="G20" s="451">
        <v>0</v>
      </c>
      <c r="H20" s="452">
        <v>0</v>
      </c>
      <c r="I20" s="451">
        <v>0</v>
      </c>
      <c r="J20" s="452">
        <v>0</v>
      </c>
      <c r="K20" s="450">
        <v>0</v>
      </c>
      <c r="L20" s="451">
        <v>1</v>
      </c>
      <c r="M20" s="451">
        <v>1</v>
      </c>
      <c r="N20" s="452">
        <v>0</v>
      </c>
      <c r="O20" s="451">
        <v>0</v>
      </c>
      <c r="P20" s="452">
        <v>1</v>
      </c>
      <c r="Q20" s="451">
        <v>0</v>
      </c>
      <c r="R20" s="452">
        <v>0</v>
      </c>
      <c r="S20" s="451">
        <v>0</v>
      </c>
      <c r="T20" s="586">
        <f t="shared" si="1"/>
        <v>3</v>
      </c>
      <c r="U20" s="451">
        <v>0</v>
      </c>
      <c r="V20" s="451">
        <v>0</v>
      </c>
      <c r="W20" s="451">
        <v>0</v>
      </c>
      <c r="X20" s="451">
        <v>0</v>
      </c>
      <c r="Y20" s="451">
        <v>16</v>
      </c>
      <c r="Z20" s="450">
        <v>0</v>
      </c>
      <c r="AA20" s="38"/>
    </row>
    <row r="21" spans="1:27" ht="18.75" customHeight="1">
      <c r="A21" s="930"/>
      <c r="B21" s="894" t="s">
        <v>149</v>
      </c>
      <c r="C21" s="895"/>
      <c r="D21" s="452">
        <v>50</v>
      </c>
      <c r="E21" s="451">
        <v>28</v>
      </c>
      <c r="F21" s="452">
        <v>8</v>
      </c>
      <c r="G21" s="451">
        <v>0</v>
      </c>
      <c r="H21" s="452">
        <v>0</v>
      </c>
      <c r="I21" s="451">
        <v>0</v>
      </c>
      <c r="J21" s="452">
        <v>2</v>
      </c>
      <c r="K21" s="450">
        <v>1</v>
      </c>
      <c r="L21" s="451">
        <v>0</v>
      </c>
      <c r="M21" s="451">
        <v>0</v>
      </c>
      <c r="N21" s="452">
        <v>0</v>
      </c>
      <c r="O21" s="451">
        <v>0</v>
      </c>
      <c r="P21" s="452">
        <v>3</v>
      </c>
      <c r="Q21" s="451">
        <v>0</v>
      </c>
      <c r="R21" s="452">
        <v>0</v>
      </c>
      <c r="S21" s="451">
        <v>6</v>
      </c>
      <c r="T21" s="586">
        <f t="shared" si="1"/>
        <v>12</v>
      </c>
      <c r="U21" s="451">
        <v>0</v>
      </c>
      <c r="V21" s="451">
        <v>0</v>
      </c>
      <c r="W21" s="451">
        <v>0</v>
      </c>
      <c r="X21" s="451">
        <v>0</v>
      </c>
      <c r="Y21" s="451">
        <v>8</v>
      </c>
      <c r="Z21" s="450">
        <v>0</v>
      </c>
      <c r="AA21" s="38"/>
    </row>
    <row r="22" spans="1:27" ht="18.75" customHeight="1">
      <c r="A22" s="930"/>
      <c r="B22" s="894" t="s">
        <v>150</v>
      </c>
      <c r="C22" s="895"/>
      <c r="D22" s="452">
        <v>95</v>
      </c>
      <c r="E22" s="451">
        <v>31</v>
      </c>
      <c r="F22" s="452">
        <v>3</v>
      </c>
      <c r="G22" s="451">
        <v>0</v>
      </c>
      <c r="H22" s="452">
        <v>0</v>
      </c>
      <c r="I22" s="453">
        <v>0</v>
      </c>
      <c r="J22" s="452">
        <v>0</v>
      </c>
      <c r="K22" s="450">
        <v>0</v>
      </c>
      <c r="L22" s="451">
        <v>0</v>
      </c>
      <c r="M22" s="451">
        <v>0</v>
      </c>
      <c r="N22" s="452">
        <v>0</v>
      </c>
      <c r="O22" s="451">
        <v>1</v>
      </c>
      <c r="P22" s="456">
        <v>0</v>
      </c>
      <c r="Q22" s="453">
        <v>0</v>
      </c>
      <c r="R22" s="456">
        <v>0</v>
      </c>
      <c r="S22" s="451">
        <v>0</v>
      </c>
      <c r="T22" s="586">
        <f t="shared" si="1"/>
        <v>1</v>
      </c>
      <c r="U22" s="451">
        <v>0</v>
      </c>
      <c r="V22" s="451">
        <v>0</v>
      </c>
      <c r="W22" s="451">
        <v>0</v>
      </c>
      <c r="X22" s="451">
        <v>0</v>
      </c>
      <c r="Y22" s="451">
        <v>3</v>
      </c>
      <c r="Z22" s="450">
        <v>0</v>
      </c>
      <c r="AA22" s="38"/>
    </row>
    <row r="23" spans="1:27" ht="18.75" customHeight="1">
      <c r="A23" s="930"/>
      <c r="B23" s="917" t="s">
        <v>337</v>
      </c>
      <c r="C23" s="374" t="s">
        <v>323</v>
      </c>
      <c r="D23" s="452">
        <v>61</v>
      </c>
      <c r="E23" s="451">
        <v>0</v>
      </c>
      <c r="F23" s="452">
        <v>0</v>
      </c>
      <c r="G23" s="451">
        <v>0</v>
      </c>
      <c r="H23" s="452">
        <v>0</v>
      </c>
      <c r="I23" s="451">
        <v>0</v>
      </c>
      <c r="J23" s="452">
        <v>0</v>
      </c>
      <c r="K23" s="450">
        <v>0</v>
      </c>
      <c r="L23" s="451">
        <v>0</v>
      </c>
      <c r="M23" s="451">
        <v>0</v>
      </c>
      <c r="N23" s="452">
        <v>0</v>
      </c>
      <c r="O23" s="451">
        <v>0</v>
      </c>
      <c r="P23" s="452">
        <v>0</v>
      </c>
      <c r="Q23" s="451">
        <v>0</v>
      </c>
      <c r="R23" s="452">
        <v>0</v>
      </c>
      <c r="S23" s="451">
        <v>0</v>
      </c>
      <c r="T23" s="586">
        <f t="shared" si="1"/>
        <v>0</v>
      </c>
      <c r="U23" s="451">
        <v>0</v>
      </c>
      <c r="V23" s="451">
        <v>0</v>
      </c>
      <c r="W23" s="451">
        <v>0</v>
      </c>
      <c r="X23" s="451">
        <v>0</v>
      </c>
      <c r="Y23" s="451">
        <v>0</v>
      </c>
      <c r="Z23" s="450">
        <v>0</v>
      </c>
      <c r="AA23" s="38"/>
    </row>
    <row r="24" spans="1:27" ht="18.75" customHeight="1">
      <c r="A24" s="930"/>
      <c r="B24" s="919"/>
      <c r="C24" s="374" t="s">
        <v>324</v>
      </c>
      <c r="D24" s="452">
        <v>264</v>
      </c>
      <c r="E24" s="451">
        <v>0</v>
      </c>
      <c r="F24" s="452">
        <v>0</v>
      </c>
      <c r="G24" s="451">
        <v>0</v>
      </c>
      <c r="H24" s="452">
        <v>0</v>
      </c>
      <c r="I24" s="451">
        <v>0</v>
      </c>
      <c r="J24" s="452">
        <v>0</v>
      </c>
      <c r="K24" s="450">
        <v>0</v>
      </c>
      <c r="L24" s="451">
        <v>0</v>
      </c>
      <c r="M24" s="451">
        <v>0</v>
      </c>
      <c r="N24" s="452">
        <v>0</v>
      </c>
      <c r="O24" s="451">
        <v>0</v>
      </c>
      <c r="P24" s="452">
        <v>0</v>
      </c>
      <c r="Q24" s="451">
        <v>0</v>
      </c>
      <c r="R24" s="452">
        <v>0</v>
      </c>
      <c r="S24" s="451">
        <v>0</v>
      </c>
      <c r="T24" s="586">
        <f t="shared" si="1"/>
        <v>0</v>
      </c>
      <c r="U24" s="451">
        <v>0</v>
      </c>
      <c r="V24" s="451">
        <v>0</v>
      </c>
      <c r="W24" s="451">
        <v>0</v>
      </c>
      <c r="X24" s="451">
        <v>0</v>
      </c>
      <c r="Y24" s="451">
        <v>0</v>
      </c>
      <c r="Z24" s="450">
        <v>0</v>
      </c>
      <c r="AA24" s="38"/>
    </row>
    <row r="25" spans="1:27" ht="18.75" customHeight="1">
      <c r="A25" s="376"/>
      <c r="B25" s="934" t="s">
        <v>151</v>
      </c>
      <c r="C25" s="935"/>
      <c r="D25" s="456">
        <v>0</v>
      </c>
      <c r="E25" s="451">
        <v>177</v>
      </c>
      <c r="F25" s="452">
        <v>3</v>
      </c>
      <c r="G25" s="451">
        <v>0</v>
      </c>
      <c r="H25" s="456">
        <v>0</v>
      </c>
      <c r="I25" s="453">
        <v>0</v>
      </c>
      <c r="J25" s="452">
        <v>0</v>
      </c>
      <c r="K25" s="450">
        <v>0</v>
      </c>
      <c r="L25" s="451">
        <v>0</v>
      </c>
      <c r="M25" s="453">
        <v>0</v>
      </c>
      <c r="N25" s="452">
        <v>0</v>
      </c>
      <c r="O25" s="451">
        <v>0</v>
      </c>
      <c r="P25" s="452">
        <v>0</v>
      </c>
      <c r="Q25" s="457">
        <v>0</v>
      </c>
      <c r="R25" s="452">
        <v>0</v>
      </c>
      <c r="S25" s="451">
        <v>0</v>
      </c>
      <c r="T25" s="587">
        <f t="shared" si="1"/>
        <v>0</v>
      </c>
      <c r="U25" s="451">
        <v>0</v>
      </c>
      <c r="V25" s="451">
        <v>0</v>
      </c>
      <c r="W25" s="451">
        <v>0</v>
      </c>
      <c r="X25" s="451">
        <v>0</v>
      </c>
      <c r="Y25" s="451">
        <v>3</v>
      </c>
      <c r="Z25" s="450">
        <v>0</v>
      </c>
      <c r="AA25" s="38"/>
    </row>
    <row r="26" spans="1:27" ht="18.75" customHeight="1">
      <c r="A26" s="926" t="s">
        <v>181</v>
      </c>
      <c r="B26" s="936" t="s">
        <v>191</v>
      </c>
      <c r="C26" s="936"/>
      <c r="D26" s="458">
        <v>13</v>
      </c>
      <c r="E26" s="454">
        <v>5</v>
      </c>
      <c r="F26" s="458">
        <v>0</v>
      </c>
      <c r="G26" s="454">
        <v>0</v>
      </c>
      <c r="H26" s="458">
        <v>0</v>
      </c>
      <c r="I26" s="454">
        <v>0</v>
      </c>
      <c r="J26" s="458">
        <v>0</v>
      </c>
      <c r="K26" s="459">
        <v>0</v>
      </c>
      <c r="L26" s="454">
        <v>0</v>
      </c>
      <c r="M26" s="454">
        <v>0</v>
      </c>
      <c r="N26" s="454">
        <v>0</v>
      </c>
      <c r="O26" s="454">
        <v>0</v>
      </c>
      <c r="P26" s="454">
        <v>0</v>
      </c>
      <c r="Q26" s="454">
        <v>0</v>
      </c>
      <c r="R26" s="454">
        <v>0</v>
      </c>
      <c r="S26" s="454">
        <v>0</v>
      </c>
      <c r="T26" s="585">
        <f t="shared" si="1"/>
        <v>0</v>
      </c>
      <c r="U26" s="454">
        <v>0</v>
      </c>
      <c r="V26" s="454">
        <v>0</v>
      </c>
      <c r="W26" s="454">
        <v>0</v>
      </c>
      <c r="X26" s="454">
        <v>0</v>
      </c>
      <c r="Y26" s="454">
        <v>0</v>
      </c>
      <c r="Z26" s="459">
        <v>0</v>
      </c>
      <c r="AA26" s="38"/>
    </row>
    <row r="27" spans="1:27" ht="18.75" customHeight="1">
      <c r="A27" s="927"/>
      <c r="B27" s="890" t="s">
        <v>232</v>
      </c>
      <c r="C27" s="890"/>
      <c r="D27" s="455">
        <v>1</v>
      </c>
      <c r="E27" s="451">
        <v>1</v>
      </c>
      <c r="F27" s="455">
        <v>0</v>
      </c>
      <c r="G27" s="451">
        <v>0</v>
      </c>
      <c r="H27" s="455">
        <v>0</v>
      </c>
      <c r="I27" s="451">
        <v>0</v>
      </c>
      <c r="J27" s="455">
        <v>0</v>
      </c>
      <c r="K27" s="450">
        <v>0</v>
      </c>
      <c r="L27" s="451">
        <v>0</v>
      </c>
      <c r="M27" s="451">
        <v>0</v>
      </c>
      <c r="N27" s="451">
        <v>0</v>
      </c>
      <c r="O27" s="451">
        <v>0</v>
      </c>
      <c r="P27" s="451">
        <v>0</v>
      </c>
      <c r="Q27" s="451">
        <v>0</v>
      </c>
      <c r="R27" s="451">
        <v>0</v>
      </c>
      <c r="S27" s="451">
        <v>0</v>
      </c>
      <c r="T27" s="586">
        <f t="shared" si="1"/>
        <v>0</v>
      </c>
      <c r="U27" s="451">
        <v>0</v>
      </c>
      <c r="V27" s="451">
        <v>0</v>
      </c>
      <c r="W27" s="451">
        <v>0</v>
      </c>
      <c r="X27" s="451">
        <v>0</v>
      </c>
      <c r="Y27" s="451">
        <v>0</v>
      </c>
      <c r="Z27" s="450">
        <v>0</v>
      </c>
      <c r="AA27" s="38"/>
    </row>
    <row r="28" spans="1:27" ht="18.75" customHeight="1">
      <c r="A28" s="927"/>
      <c r="B28" s="890" t="s">
        <v>192</v>
      </c>
      <c r="C28" s="890"/>
      <c r="D28" s="460">
        <v>0</v>
      </c>
      <c r="E28" s="451">
        <v>289</v>
      </c>
      <c r="F28" s="455">
        <v>1</v>
      </c>
      <c r="G28" s="451">
        <v>0</v>
      </c>
      <c r="H28" s="455">
        <v>0</v>
      </c>
      <c r="I28" s="451">
        <v>0</v>
      </c>
      <c r="J28" s="455">
        <v>0</v>
      </c>
      <c r="K28" s="450">
        <v>1</v>
      </c>
      <c r="L28" s="451">
        <v>0</v>
      </c>
      <c r="M28" s="451">
        <v>0</v>
      </c>
      <c r="N28" s="451">
        <v>0</v>
      </c>
      <c r="O28" s="451">
        <v>0</v>
      </c>
      <c r="P28" s="451">
        <v>0</v>
      </c>
      <c r="Q28" s="451">
        <v>0</v>
      </c>
      <c r="R28" s="451">
        <v>0</v>
      </c>
      <c r="S28" s="451">
        <v>0</v>
      </c>
      <c r="T28" s="586">
        <f t="shared" si="1"/>
        <v>1</v>
      </c>
      <c r="U28" s="451">
        <v>0</v>
      </c>
      <c r="V28" s="451">
        <v>0</v>
      </c>
      <c r="W28" s="451">
        <v>0</v>
      </c>
      <c r="X28" s="451">
        <v>0</v>
      </c>
      <c r="Y28" s="451">
        <v>1</v>
      </c>
      <c r="Z28" s="450">
        <v>0</v>
      </c>
      <c r="AA28" s="38"/>
    </row>
    <row r="29" spans="1:27" ht="18.75" customHeight="1">
      <c r="A29" s="928"/>
      <c r="B29" s="891" t="s">
        <v>151</v>
      </c>
      <c r="C29" s="891"/>
      <c r="D29" s="461">
        <v>0</v>
      </c>
      <c r="E29" s="457">
        <v>197</v>
      </c>
      <c r="F29" s="462">
        <v>0</v>
      </c>
      <c r="G29" s="457">
        <v>0</v>
      </c>
      <c r="H29" s="462">
        <v>0</v>
      </c>
      <c r="I29" s="457">
        <v>0</v>
      </c>
      <c r="J29" s="462">
        <v>0</v>
      </c>
      <c r="K29" s="463">
        <v>0</v>
      </c>
      <c r="L29" s="457">
        <v>0</v>
      </c>
      <c r="M29" s="457">
        <v>0</v>
      </c>
      <c r="N29" s="457">
        <v>0</v>
      </c>
      <c r="O29" s="457">
        <v>0</v>
      </c>
      <c r="P29" s="457">
        <v>0</v>
      </c>
      <c r="Q29" s="457">
        <v>0</v>
      </c>
      <c r="R29" s="457">
        <v>0</v>
      </c>
      <c r="S29" s="457">
        <v>0</v>
      </c>
      <c r="T29" s="587">
        <f t="shared" si="1"/>
        <v>0</v>
      </c>
      <c r="U29" s="457">
        <v>0</v>
      </c>
      <c r="V29" s="457">
        <v>0</v>
      </c>
      <c r="W29" s="457">
        <v>0</v>
      </c>
      <c r="X29" s="457">
        <v>0</v>
      </c>
      <c r="Y29" s="457">
        <v>0</v>
      </c>
      <c r="Z29" s="463">
        <v>0</v>
      </c>
      <c r="AA29" s="38"/>
    </row>
    <row r="30" spans="1:27" ht="18.75" customHeight="1">
      <c r="A30" s="929" t="s">
        <v>182</v>
      </c>
      <c r="B30" s="892" t="s">
        <v>191</v>
      </c>
      <c r="C30" s="893"/>
      <c r="D30" s="452">
        <v>19</v>
      </c>
      <c r="E30" s="451">
        <v>4</v>
      </c>
      <c r="F30" s="452">
        <v>0</v>
      </c>
      <c r="G30" s="451">
        <v>0</v>
      </c>
      <c r="H30" s="452">
        <v>0</v>
      </c>
      <c r="I30" s="451">
        <v>0</v>
      </c>
      <c r="J30" s="452">
        <v>0</v>
      </c>
      <c r="K30" s="450">
        <v>0</v>
      </c>
      <c r="L30" s="451">
        <v>0</v>
      </c>
      <c r="M30" s="451">
        <v>0</v>
      </c>
      <c r="N30" s="451">
        <v>0</v>
      </c>
      <c r="O30" s="451">
        <v>0</v>
      </c>
      <c r="P30" s="451">
        <v>0</v>
      </c>
      <c r="Q30" s="451">
        <v>0</v>
      </c>
      <c r="R30" s="451">
        <v>0</v>
      </c>
      <c r="S30" s="451">
        <v>0</v>
      </c>
      <c r="T30" s="585">
        <f t="shared" si="1"/>
        <v>0</v>
      </c>
      <c r="U30" s="451">
        <v>0</v>
      </c>
      <c r="V30" s="451">
        <v>0</v>
      </c>
      <c r="W30" s="451">
        <v>0</v>
      </c>
      <c r="X30" s="451">
        <v>0</v>
      </c>
      <c r="Y30" s="451">
        <v>0</v>
      </c>
      <c r="Z30" s="450">
        <v>0</v>
      </c>
      <c r="AA30" s="38"/>
    </row>
    <row r="31" spans="1:27" ht="18.75" customHeight="1">
      <c r="A31" s="930"/>
      <c r="B31" s="894" t="s">
        <v>232</v>
      </c>
      <c r="C31" s="895"/>
      <c r="D31" s="452">
        <v>7</v>
      </c>
      <c r="E31" s="451">
        <v>2</v>
      </c>
      <c r="F31" s="452">
        <v>0</v>
      </c>
      <c r="G31" s="451">
        <v>0</v>
      </c>
      <c r="H31" s="452">
        <v>0</v>
      </c>
      <c r="I31" s="451">
        <v>0</v>
      </c>
      <c r="J31" s="452">
        <v>0</v>
      </c>
      <c r="K31" s="450">
        <v>0</v>
      </c>
      <c r="L31" s="451">
        <v>0</v>
      </c>
      <c r="M31" s="451">
        <v>0</v>
      </c>
      <c r="N31" s="451">
        <v>0</v>
      </c>
      <c r="O31" s="451">
        <v>0</v>
      </c>
      <c r="P31" s="451">
        <v>0</v>
      </c>
      <c r="Q31" s="451">
        <v>0</v>
      </c>
      <c r="R31" s="451">
        <v>0</v>
      </c>
      <c r="S31" s="451">
        <v>0</v>
      </c>
      <c r="T31" s="586">
        <f t="shared" si="1"/>
        <v>0</v>
      </c>
      <c r="U31" s="451">
        <v>0</v>
      </c>
      <c r="V31" s="451">
        <v>0</v>
      </c>
      <c r="W31" s="451">
        <v>0</v>
      </c>
      <c r="X31" s="451">
        <v>0</v>
      </c>
      <c r="Y31" s="451">
        <v>0</v>
      </c>
      <c r="Z31" s="450">
        <v>0</v>
      </c>
      <c r="AA31" s="38"/>
    </row>
    <row r="32" spans="1:27" ht="18.75" customHeight="1">
      <c r="A32" s="930"/>
      <c r="B32" s="894" t="s">
        <v>192</v>
      </c>
      <c r="C32" s="895"/>
      <c r="D32" s="456">
        <v>0</v>
      </c>
      <c r="E32" s="451">
        <v>284</v>
      </c>
      <c r="F32" s="452">
        <v>0</v>
      </c>
      <c r="G32" s="451">
        <v>0</v>
      </c>
      <c r="H32" s="452">
        <v>0</v>
      </c>
      <c r="I32" s="451">
        <v>0</v>
      </c>
      <c r="J32" s="452">
        <v>0</v>
      </c>
      <c r="K32" s="450">
        <v>0</v>
      </c>
      <c r="L32" s="451">
        <v>0</v>
      </c>
      <c r="M32" s="451">
        <v>0</v>
      </c>
      <c r="N32" s="451">
        <v>0</v>
      </c>
      <c r="O32" s="451">
        <v>0</v>
      </c>
      <c r="P32" s="451">
        <v>0</v>
      </c>
      <c r="Q32" s="451">
        <v>0</v>
      </c>
      <c r="R32" s="451">
        <v>0</v>
      </c>
      <c r="S32" s="451">
        <v>0</v>
      </c>
      <c r="T32" s="586">
        <f t="shared" si="1"/>
        <v>0</v>
      </c>
      <c r="U32" s="451">
        <v>0</v>
      </c>
      <c r="V32" s="451">
        <v>0</v>
      </c>
      <c r="W32" s="451">
        <v>0</v>
      </c>
      <c r="X32" s="451">
        <v>0</v>
      </c>
      <c r="Y32" s="451">
        <v>0</v>
      </c>
      <c r="Z32" s="450">
        <v>0</v>
      </c>
      <c r="AA32" s="38"/>
    </row>
    <row r="33" spans="1:27" ht="18.75" customHeight="1">
      <c r="A33" s="931"/>
      <c r="B33" s="934" t="s">
        <v>151</v>
      </c>
      <c r="C33" s="935"/>
      <c r="D33" s="461">
        <v>0</v>
      </c>
      <c r="E33" s="457">
        <v>89</v>
      </c>
      <c r="F33" s="462">
        <v>0</v>
      </c>
      <c r="G33" s="457">
        <v>0</v>
      </c>
      <c r="H33" s="462">
        <v>0</v>
      </c>
      <c r="I33" s="457">
        <v>0</v>
      </c>
      <c r="J33" s="462">
        <v>0</v>
      </c>
      <c r="K33" s="463">
        <v>0</v>
      </c>
      <c r="L33" s="457">
        <v>0</v>
      </c>
      <c r="M33" s="457">
        <v>0</v>
      </c>
      <c r="N33" s="457">
        <v>0</v>
      </c>
      <c r="O33" s="457">
        <v>0</v>
      </c>
      <c r="P33" s="457">
        <v>0</v>
      </c>
      <c r="Q33" s="457">
        <v>0</v>
      </c>
      <c r="R33" s="457">
        <v>0</v>
      </c>
      <c r="S33" s="457">
        <v>0</v>
      </c>
      <c r="T33" s="587">
        <f t="shared" si="1"/>
        <v>0</v>
      </c>
      <c r="U33" s="457">
        <v>0</v>
      </c>
      <c r="V33" s="457">
        <v>0</v>
      </c>
      <c r="W33" s="457">
        <v>0</v>
      </c>
      <c r="X33" s="457">
        <v>0</v>
      </c>
      <c r="Y33" s="457">
        <v>0</v>
      </c>
      <c r="Z33" s="463">
        <v>0</v>
      </c>
      <c r="AA33" s="38"/>
    </row>
    <row r="34" spans="1:27" ht="18.75" customHeight="1">
      <c r="A34" s="372"/>
      <c r="B34" s="896" t="s">
        <v>505</v>
      </c>
      <c r="C34" s="377" t="s">
        <v>328</v>
      </c>
      <c r="D34" s="452">
        <v>0</v>
      </c>
      <c r="E34" s="451">
        <v>0</v>
      </c>
      <c r="F34" s="452">
        <v>0</v>
      </c>
      <c r="G34" s="451">
        <v>0</v>
      </c>
      <c r="H34" s="452">
        <v>0</v>
      </c>
      <c r="I34" s="451">
        <v>0</v>
      </c>
      <c r="J34" s="452">
        <v>0</v>
      </c>
      <c r="K34" s="450">
        <v>0</v>
      </c>
      <c r="L34" s="454">
        <v>0</v>
      </c>
      <c r="M34" s="451">
        <v>0</v>
      </c>
      <c r="N34" s="451">
        <v>0</v>
      </c>
      <c r="O34" s="451">
        <v>0</v>
      </c>
      <c r="P34" s="451">
        <v>0</v>
      </c>
      <c r="Q34" s="451">
        <v>0</v>
      </c>
      <c r="R34" s="451">
        <v>0</v>
      </c>
      <c r="S34" s="451">
        <v>0</v>
      </c>
      <c r="T34" s="585">
        <f t="shared" si="1"/>
        <v>0</v>
      </c>
      <c r="U34" s="451">
        <v>0</v>
      </c>
      <c r="V34" s="451">
        <v>0</v>
      </c>
      <c r="W34" s="451">
        <v>0</v>
      </c>
      <c r="X34" s="451">
        <v>0</v>
      </c>
      <c r="Y34" s="451">
        <v>0</v>
      </c>
      <c r="Z34" s="459">
        <v>0</v>
      </c>
      <c r="AA34" s="38"/>
    </row>
    <row r="35" spans="1:27" ht="18.75" customHeight="1">
      <c r="A35" s="930" t="s">
        <v>506</v>
      </c>
      <c r="B35" s="896"/>
      <c r="C35" s="369" t="s">
        <v>318</v>
      </c>
      <c r="D35" s="452">
        <v>49</v>
      </c>
      <c r="E35" s="451">
        <v>18</v>
      </c>
      <c r="F35" s="452">
        <v>1</v>
      </c>
      <c r="G35" s="451">
        <v>0</v>
      </c>
      <c r="H35" s="452">
        <v>0</v>
      </c>
      <c r="I35" s="451">
        <v>0</v>
      </c>
      <c r="J35" s="452">
        <v>0</v>
      </c>
      <c r="K35" s="450">
        <v>0</v>
      </c>
      <c r="L35" s="451">
        <v>0</v>
      </c>
      <c r="M35" s="451">
        <v>0</v>
      </c>
      <c r="N35" s="451">
        <v>0</v>
      </c>
      <c r="O35" s="451">
        <v>0</v>
      </c>
      <c r="P35" s="451">
        <v>0</v>
      </c>
      <c r="Q35" s="451">
        <v>0</v>
      </c>
      <c r="R35" s="451">
        <v>0</v>
      </c>
      <c r="S35" s="451">
        <v>0</v>
      </c>
      <c r="T35" s="586">
        <f t="shared" si="1"/>
        <v>0</v>
      </c>
      <c r="U35" s="451">
        <v>0</v>
      </c>
      <c r="V35" s="451">
        <v>0</v>
      </c>
      <c r="W35" s="451">
        <v>0</v>
      </c>
      <c r="X35" s="451">
        <v>0</v>
      </c>
      <c r="Y35" s="451">
        <v>1</v>
      </c>
      <c r="Z35" s="450">
        <v>0</v>
      </c>
      <c r="AA35" s="38"/>
    </row>
    <row r="36" spans="1:27" ht="18.75" customHeight="1">
      <c r="A36" s="930"/>
      <c r="B36" s="896" t="s">
        <v>338</v>
      </c>
      <c r="C36" s="369" t="s">
        <v>328</v>
      </c>
      <c r="D36" s="452">
        <v>0</v>
      </c>
      <c r="E36" s="451">
        <v>0</v>
      </c>
      <c r="F36" s="452">
        <v>0</v>
      </c>
      <c r="G36" s="451">
        <v>0</v>
      </c>
      <c r="H36" s="452">
        <v>0</v>
      </c>
      <c r="I36" s="451">
        <v>0</v>
      </c>
      <c r="J36" s="452">
        <v>0</v>
      </c>
      <c r="K36" s="450">
        <v>0</v>
      </c>
      <c r="L36" s="451">
        <v>0</v>
      </c>
      <c r="M36" s="451">
        <v>0</v>
      </c>
      <c r="N36" s="451">
        <v>0</v>
      </c>
      <c r="O36" s="451">
        <v>0</v>
      </c>
      <c r="P36" s="451">
        <v>0</v>
      </c>
      <c r="Q36" s="451">
        <v>0</v>
      </c>
      <c r="R36" s="451">
        <v>0</v>
      </c>
      <c r="S36" s="451">
        <v>0</v>
      </c>
      <c r="T36" s="586">
        <f t="shared" si="1"/>
        <v>0</v>
      </c>
      <c r="U36" s="451">
        <v>0</v>
      </c>
      <c r="V36" s="451">
        <v>0</v>
      </c>
      <c r="W36" s="451">
        <v>0</v>
      </c>
      <c r="X36" s="451">
        <v>0</v>
      </c>
      <c r="Y36" s="451">
        <v>0</v>
      </c>
      <c r="Z36" s="450">
        <v>0</v>
      </c>
      <c r="AA36" s="38"/>
    </row>
    <row r="37" spans="1:27" ht="18.75" customHeight="1">
      <c r="A37" s="930"/>
      <c r="B37" s="896"/>
      <c r="C37" s="369" t="s">
        <v>318</v>
      </c>
      <c r="D37" s="452">
        <v>102</v>
      </c>
      <c r="E37" s="451">
        <v>22</v>
      </c>
      <c r="F37" s="452">
        <v>10</v>
      </c>
      <c r="G37" s="451">
        <v>0</v>
      </c>
      <c r="H37" s="452">
        <v>0</v>
      </c>
      <c r="I37" s="451">
        <v>0</v>
      </c>
      <c r="J37" s="452">
        <v>0</v>
      </c>
      <c r="K37" s="450">
        <v>0</v>
      </c>
      <c r="L37" s="451">
        <v>0</v>
      </c>
      <c r="M37" s="451">
        <v>0</v>
      </c>
      <c r="N37" s="451">
        <v>0</v>
      </c>
      <c r="O37" s="451">
        <v>0</v>
      </c>
      <c r="P37" s="451">
        <v>0</v>
      </c>
      <c r="Q37" s="451">
        <v>0</v>
      </c>
      <c r="R37" s="451">
        <v>0</v>
      </c>
      <c r="S37" s="451">
        <v>0</v>
      </c>
      <c r="T37" s="586">
        <f t="shared" si="1"/>
        <v>0</v>
      </c>
      <c r="U37" s="451">
        <v>0</v>
      </c>
      <c r="V37" s="451">
        <v>0</v>
      </c>
      <c r="W37" s="451">
        <v>0</v>
      </c>
      <c r="X37" s="451">
        <v>0</v>
      </c>
      <c r="Y37" s="451">
        <v>10</v>
      </c>
      <c r="Z37" s="450">
        <v>0</v>
      </c>
      <c r="AA37" s="38"/>
    </row>
    <row r="38" spans="1:27" ht="18.75" customHeight="1">
      <c r="A38" s="930"/>
      <c r="B38" s="896" t="s">
        <v>339</v>
      </c>
      <c r="C38" s="369" t="s">
        <v>325</v>
      </c>
      <c r="D38" s="452">
        <v>8</v>
      </c>
      <c r="E38" s="453">
        <v>0</v>
      </c>
      <c r="F38" s="452">
        <v>0</v>
      </c>
      <c r="G38" s="451">
        <v>0</v>
      </c>
      <c r="H38" s="452">
        <v>0</v>
      </c>
      <c r="I38" s="451">
        <v>0</v>
      </c>
      <c r="J38" s="452">
        <v>0</v>
      </c>
      <c r="K38" s="450">
        <v>0</v>
      </c>
      <c r="L38" s="451">
        <v>0</v>
      </c>
      <c r="M38" s="451">
        <v>0</v>
      </c>
      <c r="N38" s="451">
        <v>0</v>
      </c>
      <c r="O38" s="451">
        <v>0</v>
      </c>
      <c r="P38" s="451">
        <v>0</v>
      </c>
      <c r="Q38" s="451">
        <v>0</v>
      </c>
      <c r="R38" s="451">
        <v>0</v>
      </c>
      <c r="S38" s="451">
        <v>0</v>
      </c>
      <c r="T38" s="586">
        <f t="shared" si="1"/>
        <v>0</v>
      </c>
      <c r="U38" s="451">
        <v>0</v>
      </c>
      <c r="V38" s="451">
        <v>0</v>
      </c>
      <c r="W38" s="451">
        <v>0</v>
      </c>
      <c r="X38" s="451">
        <v>0</v>
      </c>
      <c r="Y38" s="451">
        <v>0</v>
      </c>
      <c r="Z38" s="450">
        <v>0</v>
      </c>
      <c r="AA38" s="38"/>
    </row>
    <row r="39" spans="1:39" s="11" customFormat="1" ht="18.75" customHeight="1">
      <c r="A39" s="930"/>
      <c r="B39" s="896"/>
      <c r="C39" s="369" t="s">
        <v>326</v>
      </c>
      <c r="D39" s="452">
        <v>2</v>
      </c>
      <c r="E39" s="451">
        <v>0</v>
      </c>
      <c r="F39" s="452">
        <v>0</v>
      </c>
      <c r="G39" s="451">
        <v>0</v>
      </c>
      <c r="H39" s="452">
        <v>0</v>
      </c>
      <c r="I39" s="451">
        <v>0</v>
      </c>
      <c r="J39" s="452">
        <v>0</v>
      </c>
      <c r="K39" s="450">
        <v>0</v>
      </c>
      <c r="L39" s="451">
        <v>0</v>
      </c>
      <c r="M39" s="451">
        <v>0</v>
      </c>
      <c r="N39" s="451">
        <v>0</v>
      </c>
      <c r="O39" s="451">
        <v>0</v>
      </c>
      <c r="P39" s="451">
        <v>0</v>
      </c>
      <c r="Q39" s="451">
        <v>0</v>
      </c>
      <c r="R39" s="451">
        <v>0</v>
      </c>
      <c r="S39" s="451">
        <v>0</v>
      </c>
      <c r="T39" s="586">
        <f t="shared" si="1"/>
        <v>0</v>
      </c>
      <c r="U39" s="451">
        <v>0</v>
      </c>
      <c r="V39" s="451">
        <v>0</v>
      </c>
      <c r="W39" s="451">
        <v>0</v>
      </c>
      <c r="X39" s="451">
        <v>0</v>
      </c>
      <c r="Y39" s="451">
        <v>0</v>
      </c>
      <c r="Z39" s="450">
        <v>0</v>
      </c>
      <c r="AA39" s="43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</row>
    <row r="40" spans="1:27" ht="18.75" customHeight="1">
      <c r="A40" s="930"/>
      <c r="B40" s="896"/>
      <c r="C40" s="369" t="s">
        <v>327</v>
      </c>
      <c r="D40" s="452">
        <v>7</v>
      </c>
      <c r="E40" s="451">
        <v>1</v>
      </c>
      <c r="F40" s="452">
        <v>0</v>
      </c>
      <c r="G40" s="451">
        <v>0</v>
      </c>
      <c r="H40" s="452">
        <v>0</v>
      </c>
      <c r="I40" s="451">
        <v>0</v>
      </c>
      <c r="J40" s="452">
        <v>0</v>
      </c>
      <c r="K40" s="450">
        <v>0</v>
      </c>
      <c r="L40" s="451">
        <v>0</v>
      </c>
      <c r="M40" s="451">
        <v>0</v>
      </c>
      <c r="N40" s="451">
        <v>0</v>
      </c>
      <c r="O40" s="451">
        <v>0</v>
      </c>
      <c r="P40" s="451">
        <v>0</v>
      </c>
      <c r="Q40" s="451">
        <v>0</v>
      </c>
      <c r="R40" s="451">
        <v>0</v>
      </c>
      <c r="S40" s="451">
        <v>0</v>
      </c>
      <c r="T40" s="586">
        <f t="shared" si="1"/>
        <v>0</v>
      </c>
      <c r="U40" s="451">
        <v>0</v>
      </c>
      <c r="V40" s="451">
        <v>0</v>
      </c>
      <c r="W40" s="451">
        <v>0</v>
      </c>
      <c r="X40" s="451">
        <v>0</v>
      </c>
      <c r="Y40" s="451">
        <v>0</v>
      </c>
      <c r="Z40" s="450">
        <v>0</v>
      </c>
      <c r="AA40" s="38"/>
    </row>
    <row r="41" spans="1:27" ht="18.75" customHeight="1">
      <c r="A41" s="930"/>
      <c r="B41" s="922" t="s">
        <v>340</v>
      </c>
      <c r="C41" s="378" t="s">
        <v>329</v>
      </c>
      <c r="D41" s="452">
        <v>797</v>
      </c>
      <c r="E41" s="451">
        <v>166</v>
      </c>
      <c r="F41" s="452">
        <v>88</v>
      </c>
      <c r="G41" s="451">
        <v>1</v>
      </c>
      <c r="H41" s="452">
        <v>0</v>
      </c>
      <c r="I41" s="451">
        <v>0</v>
      </c>
      <c r="J41" s="452">
        <v>0</v>
      </c>
      <c r="K41" s="450">
        <v>0</v>
      </c>
      <c r="L41" s="451">
        <v>0</v>
      </c>
      <c r="M41" s="451">
        <v>0</v>
      </c>
      <c r="N41" s="451">
        <v>0</v>
      </c>
      <c r="O41" s="451">
        <v>0</v>
      </c>
      <c r="P41" s="451">
        <v>0</v>
      </c>
      <c r="Q41" s="451">
        <v>0</v>
      </c>
      <c r="R41" s="451">
        <v>0</v>
      </c>
      <c r="S41" s="451">
        <v>0</v>
      </c>
      <c r="T41" s="586">
        <f>SUM(G41:S41)</f>
        <v>1</v>
      </c>
      <c r="U41" s="451">
        <v>0</v>
      </c>
      <c r="V41" s="451">
        <v>0</v>
      </c>
      <c r="W41" s="451">
        <v>0</v>
      </c>
      <c r="X41" s="451">
        <v>0</v>
      </c>
      <c r="Y41" s="451">
        <v>88</v>
      </c>
      <c r="Z41" s="450">
        <v>0</v>
      </c>
      <c r="AA41" s="38"/>
    </row>
    <row r="42" spans="1:27" ht="18.75" customHeight="1">
      <c r="A42" s="930"/>
      <c r="B42" s="922"/>
      <c r="C42" s="369" t="s">
        <v>331</v>
      </c>
      <c r="D42" s="452">
        <v>3861</v>
      </c>
      <c r="E42" s="451">
        <v>209</v>
      </c>
      <c r="F42" s="452">
        <v>22</v>
      </c>
      <c r="G42" s="453">
        <v>1</v>
      </c>
      <c r="H42" s="456">
        <v>0</v>
      </c>
      <c r="I42" s="451">
        <v>0</v>
      </c>
      <c r="J42" s="452">
        <v>0</v>
      </c>
      <c r="K42" s="450">
        <v>0</v>
      </c>
      <c r="L42" s="451">
        <v>0</v>
      </c>
      <c r="M42" s="451">
        <v>0</v>
      </c>
      <c r="N42" s="451">
        <v>0</v>
      </c>
      <c r="O42" s="451">
        <v>0</v>
      </c>
      <c r="P42" s="451">
        <v>6</v>
      </c>
      <c r="Q42" s="451">
        <v>0</v>
      </c>
      <c r="R42" s="451">
        <v>0</v>
      </c>
      <c r="S42" s="451">
        <v>0</v>
      </c>
      <c r="T42" s="586">
        <f t="shared" si="1"/>
        <v>7</v>
      </c>
      <c r="U42" s="451">
        <v>0</v>
      </c>
      <c r="V42" s="451">
        <v>0</v>
      </c>
      <c r="W42" s="451">
        <v>0</v>
      </c>
      <c r="X42" s="451">
        <v>0</v>
      </c>
      <c r="Y42" s="451">
        <v>22</v>
      </c>
      <c r="Z42" s="450">
        <v>0</v>
      </c>
      <c r="AA42" s="38"/>
    </row>
    <row r="43" spans="1:27" ht="18.75" customHeight="1">
      <c r="A43" s="930"/>
      <c r="B43" s="922"/>
      <c r="C43" s="369" t="s">
        <v>330</v>
      </c>
      <c r="D43" s="452">
        <v>0</v>
      </c>
      <c r="E43" s="451">
        <v>242</v>
      </c>
      <c r="F43" s="452">
        <v>1</v>
      </c>
      <c r="G43" s="451">
        <v>0</v>
      </c>
      <c r="H43" s="452">
        <v>0</v>
      </c>
      <c r="I43" s="451">
        <v>0</v>
      </c>
      <c r="J43" s="452">
        <v>0</v>
      </c>
      <c r="K43" s="450">
        <v>0</v>
      </c>
      <c r="L43" s="451">
        <v>0</v>
      </c>
      <c r="M43" s="451">
        <v>0</v>
      </c>
      <c r="N43" s="451">
        <v>0</v>
      </c>
      <c r="O43" s="451">
        <v>0</v>
      </c>
      <c r="P43" s="451">
        <v>0</v>
      </c>
      <c r="Q43" s="451">
        <v>0</v>
      </c>
      <c r="R43" s="451">
        <v>0</v>
      </c>
      <c r="S43" s="451">
        <v>0</v>
      </c>
      <c r="T43" s="586">
        <f t="shared" si="1"/>
        <v>0</v>
      </c>
      <c r="U43" s="451">
        <v>0</v>
      </c>
      <c r="V43" s="451">
        <v>0</v>
      </c>
      <c r="W43" s="451">
        <v>0</v>
      </c>
      <c r="X43" s="451">
        <v>0</v>
      </c>
      <c r="Y43" s="451">
        <v>1</v>
      </c>
      <c r="Z43" s="450">
        <v>0</v>
      </c>
      <c r="AA43" s="38"/>
    </row>
    <row r="44" spans="1:27" ht="18.75" customHeight="1">
      <c r="A44" s="930"/>
      <c r="B44" s="922" t="s">
        <v>341</v>
      </c>
      <c r="C44" s="378" t="s">
        <v>329</v>
      </c>
      <c r="D44" s="452">
        <v>297</v>
      </c>
      <c r="E44" s="451">
        <v>55</v>
      </c>
      <c r="F44" s="452">
        <v>9</v>
      </c>
      <c r="G44" s="451">
        <v>0</v>
      </c>
      <c r="H44" s="452">
        <v>0</v>
      </c>
      <c r="I44" s="451">
        <v>0</v>
      </c>
      <c r="J44" s="452">
        <v>0</v>
      </c>
      <c r="K44" s="450">
        <v>0</v>
      </c>
      <c r="L44" s="451">
        <v>0</v>
      </c>
      <c r="M44" s="451">
        <v>0</v>
      </c>
      <c r="N44" s="451">
        <v>0</v>
      </c>
      <c r="O44" s="451">
        <v>0</v>
      </c>
      <c r="P44" s="451">
        <v>0</v>
      </c>
      <c r="Q44" s="451">
        <v>0</v>
      </c>
      <c r="R44" s="451">
        <v>0</v>
      </c>
      <c r="S44" s="451">
        <v>0</v>
      </c>
      <c r="T44" s="586">
        <f t="shared" si="1"/>
        <v>0</v>
      </c>
      <c r="U44" s="451">
        <v>0</v>
      </c>
      <c r="V44" s="451">
        <v>0</v>
      </c>
      <c r="W44" s="451">
        <v>0</v>
      </c>
      <c r="X44" s="451">
        <v>0</v>
      </c>
      <c r="Y44" s="451">
        <v>9</v>
      </c>
      <c r="Z44" s="450">
        <v>0</v>
      </c>
      <c r="AA44" s="38"/>
    </row>
    <row r="45" spans="1:27" ht="18.75" customHeight="1">
      <c r="A45" s="930"/>
      <c r="B45" s="922"/>
      <c r="C45" s="369" t="s">
        <v>331</v>
      </c>
      <c r="D45" s="452">
        <v>135</v>
      </c>
      <c r="E45" s="451">
        <v>7</v>
      </c>
      <c r="F45" s="452">
        <v>0</v>
      </c>
      <c r="G45" s="451">
        <v>0</v>
      </c>
      <c r="H45" s="452">
        <v>0</v>
      </c>
      <c r="I45" s="451">
        <v>0</v>
      </c>
      <c r="J45" s="452">
        <v>0</v>
      </c>
      <c r="K45" s="450">
        <v>0</v>
      </c>
      <c r="L45" s="451">
        <v>0</v>
      </c>
      <c r="M45" s="451">
        <v>0</v>
      </c>
      <c r="N45" s="451">
        <v>0</v>
      </c>
      <c r="O45" s="451">
        <v>0</v>
      </c>
      <c r="P45" s="451">
        <v>0</v>
      </c>
      <c r="Q45" s="451">
        <v>0</v>
      </c>
      <c r="R45" s="451">
        <v>0</v>
      </c>
      <c r="S45" s="451">
        <v>0</v>
      </c>
      <c r="T45" s="586">
        <f t="shared" si="1"/>
        <v>0</v>
      </c>
      <c r="U45" s="451">
        <v>0</v>
      </c>
      <c r="V45" s="451">
        <v>0</v>
      </c>
      <c r="W45" s="451">
        <v>0</v>
      </c>
      <c r="X45" s="451">
        <v>0</v>
      </c>
      <c r="Y45" s="451">
        <v>0</v>
      </c>
      <c r="Z45" s="450">
        <v>0</v>
      </c>
      <c r="AA45" s="38"/>
    </row>
    <row r="46" spans="1:27" ht="18.75" customHeight="1">
      <c r="A46" s="930"/>
      <c r="B46" s="922"/>
      <c r="C46" s="375" t="s">
        <v>330</v>
      </c>
      <c r="D46" s="450">
        <v>0</v>
      </c>
      <c r="E46" s="451">
        <v>49</v>
      </c>
      <c r="F46" s="455">
        <v>0</v>
      </c>
      <c r="G46" s="451">
        <v>0</v>
      </c>
      <c r="H46" s="455">
        <v>0</v>
      </c>
      <c r="I46" s="451">
        <v>0</v>
      </c>
      <c r="J46" s="455">
        <v>0</v>
      </c>
      <c r="K46" s="450">
        <v>0</v>
      </c>
      <c r="L46" s="451">
        <v>0</v>
      </c>
      <c r="M46" s="451">
        <v>0</v>
      </c>
      <c r="N46" s="451">
        <v>0</v>
      </c>
      <c r="O46" s="451">
        <v>0</v>
      </c>
      <c r="P46" s="451">
        <v>0</v>
      </c>
      <c r="Q46" s="451">
        <v>0</v>
      </c>
      <c r="R46" s="451">
        <v>0</v>
      </c>
      <c r="S46" s="451">
        <v>0</v>
      </c>
      <c r="T46" s="586">
        <f t="shared" si="1"/>
        <v>0</v>
      </c>
      <c r="U46" s="451">
        <v>0</v>
      </c>
      <c r="V46" s="451">
        <v>0</v>
      </c>
      <c r="W46" s="451">
        <v>0</v>
      </c>
      <c r="X46" s="451">
        <v>0</v>
      </c>
      <c r="Y46" s="451">
        <v>0</v>
      </c>
      <c r="Z46" s="450">
        <v>0</v>
      </c>
      <c r="AA46" s="38"/>
    </row>
    <row r="47" spans="1:27" ht="18.75" customHeight="1" thickBot="1">
      <c r="A47" s="379"/>
      <c r="B47" s="923" t="s">
        <v>151</v>
      </c>
      <c r="C47" s="924"/>
      <c r="D47" s="464">
        <v>0</v>
      </c>
      <c r="E47" s="465">
        <v>192</v>
      </c>
      <c r="F47" s="466">
        <v>0</v>
      </c>
      <c r="G47" s="465">
        <v>0</v>
      </c>
      <c r="H47" s="467">
        <v>0</v>
      </c>
      <c r="I47" s="464">
        <v>0</v>
      </c>
      <c r="J47" s="467">
        <v>0</v>
      </c>
      <c r="K47" s="468">
        <v>0</v>
      </c>
      <c r="L47" s="465">
        <v>0</v>
      </c>
      <c r="M47" s="465">
        <v>0</v>
      </c>
      <c r="N47" s="465">
        <v>0</v>
      </c>
      <c r="O47" s="465">
        <v>0</v>
      </c>
      <c r="P47" s="465">
        <v>0</v>
      </c>
      <c r="Q47" s="465">
        <v>0</v>
      </c>
      <c r="R47" s="465">
        <v>0</v>
      </c>
      <c r="S47" s="465">
        <v>0</v>
      </c>
      <c r="T47" s="588">
        <f t="shared" si="1"/>
        <v>0</v>
      </c>
      <c r="U47" s="465">
        <v>0</v>
      </c>
      <c r="V47" s="465">
        <v>0</v>
      </c>
      <c r="W47" s="465">
        <v>0</v>
      </c>
      <c r="X47" s="465">
        <v>0</v>
      </c>
      <c r="Y47" s="464">
        <v>0</v>
      </c>
      <c r="Z47" s="468">
        <v>0</v>
      </c>
      <c r="AA47" s="38"/>
    </row>
    <row r="48" spans="1:27" ht="19.5" customHeight="1">
      <c r="A48" s="39"/>
      <c r="B48" s="39"/>
      <c r="C48" s="3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449"/>
      <c r="AA48" s="38"/>
    </row>
    <row r="49" spans="1:27" ht="15.75" customHeight="1">
      <c r="A49" s="39"/>
      <c r="B49" s="39"/>
      <c r="C49" s="39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"/>
    </row>
    <row r="50" spans="1:27" ht="17.25">
      <c r="A50" s="933" t="s">
        <v>247</v>
      </c>
      <c r="B50" s="933"/>
      <c r="C50" s="933"/>
      <c r="D50" s="933"/>
      <c r="E50" s="933"/>
      <c r="F50" s="933"/>
      <c r="G50" s="933"/>
      <c r="H50" s="933"/>
      <c r="I50" s="37"/>
      <c r="J50" s="37"/>
      <c r="K50" s="37"/>
      <c r="L50" s="37"/>
      <c r="M50" s="381"/>
      <c r="N50" s="381"/>
      <c r="O50" s="39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"/>
    </row>
    <row r="51" spans="1:27" ht="14.25" customHeight="1" thickBot="1">
      <c r="A51" s="45"/>
      <c r="B51" s="45"/>
      <c r="C51" s="45"/>
      <c r="D51" s="382"/>
      <c r="E51" s="45"/>
      <c r="F51" s="382"/>
      <c r="G51" s="45"/>
      <c r="H51" s="382"/>
      <c r="I51" s="45"/>
      <c r="J51" s="382"/>
      <c r="K51" s="45"/>
      <c r="L51" s="38"/>
      <c r="M51" s="878" t="s">
        <v>568</v>
      </c>
      <c r="N51" s="878"/>
      <c r="O51" s="878"/>
      <c r="P51" s="380"/>
      <c r="Q51" s="380"/>
      <c r="R51" s="380"/>
      <c r="S51" s="383"/>
      <c r="T51" s="380"/>
      <c r="U51" s="380"/>
      <c r="V51" s="380"/>
      <c r="W51" s="380"/>
      <c r="X51" s="380"/>
      <c r="Y51" s="380"/>
      <c r="Z51" s="380"/>
      <c r="AA51" s="38"/>
    </row>
    <row r="52" spans="1:27" ht="16.5" customHeight="1">
      <c r="A52" s="863" t="s">
        <v>194</v>
      </c>
      <c r="B52" s="863"/>
      <c r="C52" s="863"/>
      <c r="D52" s="888" t="s">
        <v>193</v>
      </c>
      <c r="E52" s="844"/>
      <c r="F52" s="844"/>
      <c r="G52" s="844"/>
      <c r="H52" s="844"/>
      <c r="I52" s="845"/>
      <c r="J52" s="888" t="s">
        <v>342</v>
      </c>
      <c r="K52" s="844"/>
      <c r="L52" s="844"/>
      <c r="M52" s="844"/>
      <c r="N52" s="844"/>
      <c r="O52" s="844"/>
      <c r="P52" s="852"/>
      <c r="Q52" s="852"/>
      <c r="R52" s="852"/>
      <c r="S52" s="889"/>
      <c r="T52" s="889"/>
      <c r="U52" s="889"/>
      <c r="V52" s="889"/>
      <c r="W52" s="889"/>
      <c r="X52" s="383"/>
      <c r="Y52" s="380"/>
      <c r="Z52" s="380"/>
      <c r="AA52" s="38"/>
    </row>
    <row r="53" spans="1:27" ht="16.5" customHeight="1">
      <c r="A53" s="849"/>
      <c r="B53" s="849"/>
      <c r="C53" s="849"/>
      <c r="D53" s="884" t="s">
        <v>174</v>
      </c>
      <c r="E53" s="849"/>
      <c r="F53" s="823" t="s">
        <v>175</v>
      </c>
      <c r="G53" s="885"/>
      <c r="H53" s="849" t="s">
        <v>176</v>
      </c>
      <c r="I53" s="850"/>
      <c r="J53" s="823" t="s">
        <v>174</v>
      </c>
      <c r="K53" s="885"/>
      <c r="L53" s="823" t="s">
        <v>175</v>
      </c>
      <c r="M53" s="885"/>
      <c r="N53" s="849" t="s">
        <v>176</v>
      </c>
      <c r="O53" s="849"/>
      <c r="P53" s="882"/>
      <c r="Q53" s="882"/>
      <c r="R53" s="882"/>
      <c r="S53" s="883"/>
      <c r="T53" s="882"/>
      <c r="U53" s="883"/>
      <c r="V53" s="882"/>
      <c r="W53" s="883"/>
      <c r="X53" s="383"/>
      <c r="Y53" s="380"/>
      <c r="Z53" s="380"/>
      <c r="AA53" s="39"/>
    </row>
    <row r="54" spans="1:27" ht="16.5" customHeight="1">
      <c r="A54" s="925" t="s">
        <v>2</v>
      </c>
      <c r="B54" s="925"/>
      <c r="C54" s="925"/>
      <c r="D54" s="879">
        <v>247761</v>
      </c>
      <c r="E54" s="880"/>
      <c r="F54" s="879">
        <v>688039</v>
      </c>
      <c r="G54" s="880"/>
      <c r="H54" s="886">
        <v>9095651</v>
      </c>
      <c r="I54" s="887"/>
      <c r="J54" s="879">
        <v>168822</v>
      </c>
      <c r="K54" s="880"/>
      <c r="L54" s="879">
        <v>286331</v>
      </c>
      <c r="M54" s="880"/>
      <c r="N54" s="886">
        <v>2768857</v>
      </c>
      <c r="O54" s="900"/>
      <c r="P54" s="383"/>
      <c r="Q54" s="383"/>
      <c r="R54" s="383"/>
      <c r="S54" s="42"/>
      <c r="T54" s="383"/>
      <c r="U54" s="42"/>
      <c r="V54" s="898"/>
      <c r="W54" s="899"/>
      <c r="X54" s="383"/>
      <c r="Y54" s="380"/>
      <c r="Z54" s="380"/>
      <c r="AA54" s="39"/>
    </row>
    <row r="55" spans="1:27" ht="16.5" customHeight="1" thickBot="1">
      <c r="A55" s="881" t="s">
        <v>177</v>
      </c>
      <c r="B55" s="881"/>
      <c r="C55" s="881"/>
      <c r="D55" s="871">
        <v>20622</v>
      </c>
      <c r="E55" s="872"/>
      <c r="F55" s="871">
        <v>57337</v>
      </c>
      <c r="G55" s="872"/>
      <c r="H55" s="871">
        <v>757971</v>
      </c>
      <c r="I55" s="872"/>
      <c r="J55" s="871">
        <v>14069</v>
      </c>
      <c r="K55" s="872"/>
      <c r="L55" s="871">
        <v>23861</v>
      </c>
      <c r="M55" s="872"/>
      <c r="N55" s="876">
        <v>230738</v>
      </c>
      <c r="O55" s="877"/>
      <c r="P55" s="383"/>
      <c r="Q55" s="383"/>
      <c r="R55" s="383"/>
      <c r="S55" s="42"/>
      <c r="T55" s="383"/>
      <c r="U55" s="42"/>
      <c r="V55" s="383"/>
      <c r="W55" s="42"/>
      <c r="X55" s="383"/>
      <c r="Y55" s="380"/>
      <c r="Z55" s="380"/>
      <c r="AA55" s="39"/>
    </row>
    <row r="56" spans="1:27" ht="12">
      <c r="A56" s="39"/>
      <c r="B56" s="39"/>
      <c r="C56" s="39"/>
      <c r="D56" s="39"/>
      <c r="E56" s="39"/>
      <c r="F56" s="39"/>
      <c r="G56" s="39"/>
      <c r="H56" s="39"/>
      <c r="I56" s="39"/>
      <c r="J56" s="380"/>
      <c r="K56" s="380"/>
      <c r="L56" s="380"/>
      <c r="M56" s="380"/>
      <c r="N56" s="380"/>
      <c r="O56" s="51" t="s">
        <v>195</v>
      </c>
      <c r="P56" s="383"/>
      <c r="Q56" s="383"/>
      <c r="R56" s="383"/>
      <c r="S56" s="383"/>
      <c r="T56" s="383"/>
      <c r="U56" s="383"/>
      <c r="V56" s="383"/>
      <c r="W56" s="47"/>
      <c r="X56" s="380"/>
      <c r="Y56" s="380"/>
      <c r="Z56" s="380"/>
      <c r="AA56" s="39"/>
    </row>
    <row r="57" spans="1:27" ht="12">
      <c r="A57" s="39"/>
      <c r="B57" s="39"/>
      <c r="C57" s="39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9"/>
    </row>
    <row r="58" spans="1:27" ht="12">
      <c r="A58" s="39"/>
      <c r="B58" s="39"/>
      <c r="C58" s="39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9"/>
    </row>
    <row r="59" spans="1:27" ht="12">
      <c r="A59" s="39"/>
      <c r="B59" s="39"/>
      <c r="C59" s="39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9"/>
    </row>
    <row r="60" spans="1:27" ht="12">
      <c r="A60" s="39"/>
      <c r="B60" s="39"/>
      <c r="C60" s="39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9"/>
    </row>
    <row r="61" spans="1:27" ht="12">
      <c r="A61" s="39"/>
      <c r="B61" s="39"/>
      <c r="C61" s="39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9"/>
    </row>
    <row r="62" spans="1:27" ht="12">
      <c r="A62" s="39"/>
      <c r="B62" s="39"/>
      <c r="C62" s="39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9"/>
    </row>
    <row r="63" spans="1:27" ht="12">
      <c r="A63" s="39"/>
      <c r="B63" s="39"/>
      <c r="C63" s="39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9"/>
    </row>
    <row r="64" spans="1:27" ht="12">
      <c r="A64" s="39"/>
      <c r="B64" s="39"/>
      <c r="C64" s="3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9"/>
    </row>
    <row r="65" spans="1:27" ht="12">
      <c r="A65" s="39"/>
      <c r="B65" s="39"/>
      <c r="C65" s="39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9"/>
    </row>
    <row r="66" spans="1:27" ht="12">
      <c r="A66" s="39"/>
      <c r="B66" s="39"/>
      <c r="C66" s="3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9"/>
    </row>
    <row r="67" spans="1:27" ht="12">
      <c r="A67" s="39"/>
      <c r="B67" s="39"/>
      <c r="C67" s="3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9"/>
    </row>
    <row r="68" spans="1:27" ht="12">
      <c r="A68" s="39"/>
      <c r="B68" s="39"/>
      <c r="C68" s="3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9"/>
    </row>
    <row r="69" spans="1:27" ht="12">
      <c r="A69" s="39"/>
      <c r="B69" s="39"/>
      <c r="C69" s="39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9"/>
    </row>
    <row r="70" spans="1:27" ht="12">
      <c r="A70" s="39"/>
      <c r="B70" s="39"/>
      <c r="C70" s="3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9"/>
    </row>
    <row r="71" spans="1:27" ht="12">
      <c r="A71" s="39"/>
      <c r="B71" s="39"/>
      <c r="C71" s="39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9"/>
    </row>
    <row r="72" spans="1:27" ht="12">
      <c r="A72" s="39"/>
      <c r="B72" s="39"/>
      <c r="C72" s="3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9"/>
    </row>
    <row r="73" spans="1:27" ht="12">
      <c r="A73" s="39"/>
      <c r="B73" s="39"/>
      <c r="C73" s="3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9"/>
    </row>
    <row r="74" spans="1:27" ht="12">
      <c r="A74" s="39"/>
      <c r="B74" s="39"/>
      <c r="C74" s="3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9"/>
    </row>
    <row r="75" spans="1:27" ht="12">
      <c r="A75" s="39"/>
      <c r="B75" s="39"/>
      <c r="C75" s="39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9"/>
    </row>
    <row r="76" spans="1:27" ht="12">
      <c r="A76" s="39"/>
      <c r="B76" s="39"/>
      <c r="C76" s="39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9"/>
    </row>
    <row r="77" spans="1:27" ht="12">
      <c r="A77" s="39"/>
      <c r="B77" s="39"/>
      <c r="C77" s="39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9"/>
    </row>
    <row r="78" spans="1:27" ht="12">
      <c r="A78" s="39"/>
      <c r="B78" s="39"/>
      <c r="C78" s="39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9"/>
    </row>
    <row r="79" spans="1:27" ht="12">
      <c r="A79" s="39"/>
      <c r="B79" s="39"/>
      <c r="C79" s="39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9"/>
    </row>
    <row r="80" spans="1:27" ht="12">
      <c r="A80" s="39"/>
      <c r="B80" s="39"/>
      <c r="C80" s="39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9"/>
    </row>
    <row r="81" spans="1:27" ht="12">
      <c r="A81" s="39"/>
      <c r="B81" s="39"/>
      <c r="C81" s="39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9"/>
    </row>
    <row r="82" spans="1:27" ht="12">
      <c r="A82" s="39"/>
      <c r="B82" s="39"/>
      <c r="C82" s="3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9"/>
    </row>
    <row r="83" spans="1:27" ht="12">
      <c r="A83" s="39"/>
      <c r="B83" s="39"/>
      <c r="C83" s="39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9"/>
    </row>
    <row r="84" spans="1:27" ht="12">
      <c r="A84" s="39"/>
      <c r="B84" s="39"/>
      <c r="C84" s="39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9"/>
    </row>
    <row r="85" spans="1:27" ht="12">
      <c r="A85" s="39"/>
      <c r="B85" s="39"/>
      <c r="C85" s="39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9"/>
    </row>
    <row r="86" spans="1:27" ht="12">
      <c r="A86" s="39"/>
      <c r="B86" s="39"/>
      <c r="C86" s="39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9"/>
    </row>
    <row r="87" spans="1:27" ht="12">
      <c r="A87" s="39"/>
      <c r="B87" s="39"/>
      <c r="C87" s="39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9"/>
    </row>
    <row r="88" spans="1:27" ht="12">
      <c r="A88" s="39"/>
      <c r="B88" s="39"/>
      <c r="C88" s="39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9"/>
    </row>
    <row r="89" spans="1:27" ht="12">
      <c r="A89" s="39"/>
      <c r="B89" s="39"/>
      <c r="C89" s="39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9"/>
    </row>
    <row r="90" spans="1:27" ht="12">
      <c r="A90" s="39"/>
      <c r="B90" s="39"/>
      <c r="C90" s="39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9"/>
    </row>
    <row r="91" spans="1:27" ht="12">
      <c r="A91" s="39"/>
      <c r="B91" s="39"/>
      <c r="C91" s="39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9"/>
    </row>
    <row r="92" spans="1:27" ht="12">
      <c r="A92" s="39"/>
      <c r="B92" s="39"/>
      <c r="C92" s="39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9"/>
    </row>
    <row r="93" spans="1:27" ht="12">
      <c r="A93" s="39"/>
      <c r="B93" s="39"/>
      <c r="C93" s="39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9"/>
    </row>
    <row r="94" spans="1:27" ht="12">
      <c r="A94" s="39"/>
      <c r="B94" s="39"/>
      <c r="C94" s="39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9"/>
    </row>
    <row r="95" spans="1:27" ht="12">
      <c r="A95" s="39"/>
      <c r="B95" s="39"/>
      <c r="C95" s="39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9"/>
    </row>
    <row r="96" spans="1:27" ht="12">
      <c r="A96" s="39"/>
      <c r="B96" s="39"/>
      <c r="C96" s="39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9"/>
    </row>
    <row r="97" spans="1:27" ht="12">
      <c r="A97" s="39"/>
      <c r="B97" s="39"/>
      <c r="C97" s="39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9"/>
    </row>
    <row r="98" spans="1:27" ht="12">
      <c r="A98" s="39"/>
      <c r="B98" s="39"/>
      <c r="C98" s="39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9"/>
    </row>
    <row r="99" spans="1:27" ht="12">
      <c r="A99" s="39"/>
      <c r="B99" s="39"/>
      <c r="C99" s="39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9"/>
    </row>
    <row r="100" spans="1:27" ht="12">
      <c r="A100" s="39"/>
      <c r="B100" s="39"/>
      <c r="C100" s="39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9"/>
    </row>
    <row r="101" spans="1:27" ht="12">
      <c r="A101" s="39"/>
      <c r="B101" s="39"/>
      <c r="C101" s="39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9"/>
    </row>
    <row r="102" spans="1:27" ht="12">
      <c r="A102" s="39"/>
      <c r="B102" s="39"/>
      <c r="C102" s="39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9"/>
    </row>
    <row r="103" spans="1:27" ht="12">
      <c r="A103" s="39"/>
      <c r="B103" s="39"/>
      <c r="C103" s="39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9"/>
    </row>
    <row r="104" spans="1:27" ht="12">
      <c r="A104" s="39"/>
      <c r="B104" s="39"/>
      <c r="C104" s="39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9"/>
    </row>
    <row r="105" spans="1:27" ht="12">
      <c r="A105" s="39"/>
      <c r="B105" s="39"/>
      <c r="C105" s="39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9"/>
    </row>
    <row r="106" spans="1:27" ht="12">
      <c r="A106" s="39"/>
      <c r="B106" s="39"/>
      <c r="C106" s="39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9"/>
    </row>
    <row r="107" spans="1:27" ht="12">
      <c r="A107" s="39"/>
      <c r="B107" s="39"/>
      <c r="C107" s="39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9"/>
    </row>
  </sheetData>
  <sheetProtection/>
  <mergeCells count="86">
    <mergeCell ref="A13:A24"/>
    <mergeCell ref="A35:A46"/>
    <mergeCell ref="A1:M1"/>
    <mergeCell ref="A50:H50"/>
    <mergeCell ref="B36:B37"/>
    <mergeCell ref="B33:C33"/>
    <mergeCell ref="B34:B35"/>
    <mergeCell ref="B23:B24"/>
    <mergeCell ref="B25:C25"/>
    <mergeCell ref="B26:C26"/>
    <mergeCell ref="B41:B43"/>
    <mergeCell ref="B44:B46"/>
    <mergeCell ref="B47:C47"/>
    <mergeCell ref="A54:C54"/>
    <mergeCell ref="B20:C20"/>
    <mergeCell ref="B21:C21"/>
    <mergeCell ref="B22:C22"/>
    <mergeCell ref="A26:A29"/>
    <mergeCell ref="A30:A33"/>
    <mergeCell ref="B27:C27"/>
    <mergeCell ref="T4:T10"/>
    <mergeCell ref="N4:N10"/>
    <mergeCell ref="O4:O10"/>
    <mergeCell ref="P4:P10"/>
    <mergeCell ref="S4:S10"/>
    <mergeCell ref="B19:C19"/>
    <mergeCell ref="K4:K10"/>
    <mergeCell ref="B16:B18"/>
    <mergeCell ref="B13:B15"/>
    <mergeCell ref="B12:C12"/>
    <mergeCell ref="Y4:Y10"/>
    <mergeCell ref="Z3:Z10"/>
    <mergeCell ref="U3:Y3"/>
    <mergeCell ref="U4:U10"/>
    <mergeCell ref="V4:V10"/>
    <mergeCell ref="W4:W10"/>
    <mergeCell ref="X2:Z2"/>
    <mergeCell ref="A11:C11"/>
    <mergeCell ref="A3:C10"/>
    <mergeCell ref="D3:D10"/>
    <mergeCell ref="E3:E10"/>
    <mergeCell ref="G4:G10"/>
    <mergeCell ref="H4:H10"/>
    <mergeCell ref="I4:I10"/>
    <mergeCell ref="G3:T3"/>
    <mergeCell ref="X4:X10"/>
    <mergeCell ref="J4:J10"/>
    <mergeCell ref="F3:F10"/>
    <mergeCell ref="V54:W54"/>
    <mergeCell ref="L53:M53"/>
    <mergeCell ref="N53:O53"/>
    <mergeCell ref="N54:O54"/>
    <mergeCell ref="V53:W53"/>
    <mergeCell ref="T53:U53"/>
    <mergeCell ref="L54:M54"/>
    <mergeCell ref="J52:O52"/>
    <mergeCell ref="B28:C28"/>
    <mergeCell ref="B29:C29"/>
    <mergeCell ref="B30:C30"/>
    <mergeCell ref="B31:C31"/>
    <mergeCell ref="B32:C32"/>
    <mergeCell ref="B38:B40"/>
    <mergeCell ref="A55:C55"/>
    <mergeCell ref="P53:S53"/>
    <mergeCell ref="D53:E53"/>
    <mergeCell ref="F53:G53"/>
    <mergeCell ref="H53:I53"/>
    <mergeCell ref="J53:K53"/>
    <mergeCell ref="H54:I54"/>
    <mergeCell ref="A52:C53"/>
    <mergeCell ref="D52:I52"/>
    <mergeCell ref="P52:W52"/>
    <mergeCell ref="D55:E55"/>
    <mergeCell ref="F54:G54"/>
    <mergeCell ref="F55:G55"/>
    <mergeCell ref="H55:I55"/>
    <mergeCell ref="D54:E54"/>
    <mergeCell ref="J55:K55"/>
    <mergeCell ref="J54:K54"/>
    <mergeCell ref="L55:M55"/>
    <mergeCell ref="Q4:Q10"/>
    <mergeCell ref="R4:R10"/>
    <mergeCell ref="N55:O55"/>
    <mergeCell ref="M51:O51"/>
    <mergeCell ref="L4:L10"/>
    <mergeCell ref="M4:M10"/>
  </mergeCells>
  <printOptions/>
  <pageMargins left="0.76" right="0.44" top="0.67" bottom="0.46" header="0.38" footer="0.21"/>
  <pageSetup horizontalDpi="300" verticalDpi="300" orientation="landscape" paperSize="9" scale="54" r:id="rId1"/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60" zoomScalePageLayoutView="0" workbookViewId="0" topLeftCell="A4">
      <selection activeCell="C42" sqref="C42"/>
    </sheetView>
  </sheetViews>
  <sheetFormatPr defaultColWidth="9.00390625" defaultRowHeight="13.5"/>
  <cols>
    <col min="1" max="1" width="13.125" style="54" customWidth="1"/>
    <col min="2" max="5" width="24.50390625" style="54" customWidth="1"/>
    <col min="6" max="16384" width="9.00390625" style="54" customWidth="1"/>
  </cols>
  <sheetData>
    <row r="1" s="52" customFormat="1" ht="24.75" customHeight="1">
      <c r="A1" s="52" t="s">
        <v>273</v>
      </c>
    </row>
    <row r="2" spans="1:5" ht="14.25" thickBot="1">
      <c r="A2" s="53"/>
      <c r="B2" s="53"/>
      <c r="C2" s="53"/>
      <c r="D2" s="53"/>
      <c r="E2" s="53"/>
    </row>
    <row r="3" spans="1:5" s="55" customFormat="1" ht="27" customHeight="1">
      <c r="A3" s="73" t="s">
        <v>178</v>
      </c>
      <c r="B3" s="74" t="s">
        <v>13</v>
      </c>
      <c r="C3" s="73" t="s">
        <v>179</v>
      </c>
      <c r="D3" s="74" t="s">
        <v>245</v>
      </c>
      <c r="E3" s="73" t="s">
        <v>153</v>
      </c>
    </row>
    <row r="4" spans="1:5" ht="21" customHeight="1">
      <c r="A4" s="434" t="s">
        <v>489</v>
      </c>
      <c r="B4" s="435">
        <v>11002</v>
      </c>
      <c r="C4" s="436">
        <v>10476762</v>
      </c>
      <c r="D4" s="435">
        <v>78</v>
      </c>
      <c r="E4" s="436"/>
    </row>
    <row r="5" spans="1:5" ht="21" customHeight="1">
      <c r="A5" s="434" t="s">
        <v>355</v>
      </c>
      <c r="B5" s="435">
        <v>10299</v>
      </c>
      <c r="C5" s="436">
        <v>7468553</v>
      </c>
      <c r="D5" s="435">
        <v>50</v>
      </c>
      <c r="E5" s="436"/>
    </row>
    <row r="6" spans="1:5" ht="21" customHeight="1">
      <c r="A6" s="434" t="s">
        <v>356</v>
      </c>
      <c r="B6" s="435">
        <v>9731</v>
      </c>
      <c r="C6" s="436">
        <v>7587563</v>
      </c>
      <c r="D6" s="435">
        <v>30</v>
      </c>
      <c r="E6" s="436"/>
    </row>
    <row r="7" spans="1:5" ht="21" customHeight="1">
      <c r="A7" s="434" t="s">
        <v>357</v>
      </c>
      <c r="B7" s="435">
        <v>7930</v>
      </c>
      <c r="C7" s="436">
        <v>5982264</v>
      </c>
      <c r="D7" s="435">
        <v>20</v>
      </c>
      <c r="E7" s="436"/>
    </row>
    <row r="8" spans="1:5" ht="21" customHeight="1">
      <c r="A8" s="434" t="s">
        <v>358</v>
      </c>
      <c r="B8" s="435">
        <v>16403</v>
      </c>
      <c r="C8" s="436">
        <v>18910936</v>
      </c>
      <c r="D8" s="435">
        <v>56</v>
      </c>
      <c r="E8" s="436"/>
    </row>
    <row r="9" spans="1:5" ht="21" customHeight="1">
      <c r="A9" s="434" t="s">
        <v>359</v>
      </c>
      <c r="B9" s="435">
        <v>72713</v>
      </c>
      <c r="C9" s="436">
        <v>109740520</v>
      </c>
      <c r="D9" s="435">
        <v>74</v>
      </c>
      <c r="E9" s="436">
        <v>290</v>
      </c>
    </row>
    <row r="10" spans="1:5" ht="21" customHeight="1">
      <c r="A10" s="434" t="s">
        <v>360</v>
      </c>
      <c r="B10" s="435">
        <v>148190</v>
      </c>
      <c r="C10" s="436">
        <v>279778949</v>
      </c>
      <c r="D10" s="435">
        <v>107</v>
      </c>
      <c r="E10" s="436">
        <v>304</v>
      </c>
    </row>
    <row r="11" spans="1:5" ht="21" customHeight="1">
      <c r="A11" s="434" t="s">
        <v>361</v>
      </c>
      <c r="B11" s="435">
        <v>330510</v>
      </c>
      <c r="C11" s="436">
        <v>712185874</v>
      </c>
      <c r="D11" s="435">
        <v>129</v>
      </c>
      <c r="E11" s="436">
        <v>316</v>
      </c>
    </row>
    <row r="12" spans="1:5" ht="21" customHeight="1">
      <c r="A12" s="434" t="s">
        <v>362</v>
      </c>
      <c r="B12" s="435">
        <v>429016</v>
      </c>
      <c r="C12" s="436">
        <v>994777261</v>
      </c>
      <c r="D12" s="435">
        <v>114</v>
      </c>
      <c r="E12" s="436">
        <v>331</v>
      </c>
    </row>
    <row r="13" spans="1:5" ht="21" customHeight="1">
      <c r="A13" s="434" t="s">
        <v>363</v>
      </c>
      <c r="B13" s="435">
        <v>560473</v>
      </c>
      <c r="C13" s="436">
        <v>1370611860</v>
      </c>
      <c r="D13" s="435">
        <v>116</v>
      </c>
      <c r="E13" s="436">
        <v>361</v>
      </c>
    </row>
    <row r="14" spans="1:5" ht="21" customHeight="1">
      <c r="A14" s="434" t="s">
        <v>364</v>
      </c>
      <c r="B14" s="435">
        <v>854085</v>
      </c>
      <c r="C14" s="436">
        <v>2280768895</v>
      </c>
      <c r="D14" s="435">
        <v>144</v>
      </c>
      <c r="E14" s="436">
        <v>371</v>
      </c>
    </row>
    <row r="15" spans="1:5" ht="21" customHeight="1">
      <c r="A15" s="434" t="s">
        <v>365</v>
      </c>
      <c r="B15" s="435">
        <v>1048772</v>
      </c>
      <c r="C15" s="436">
        <v>2855203130</v>
      </c>
      <c r="D15" s="435">
        <v>151</v>
      </c>
      <c r="E15" s="436">
        <v>378</v>
      </c>
    </row>
    <row r="16" spans="1:5" ht="21" customHeight="1">
      <c r="A16" s="434" t="s">
        <v>366</v>
      </c>
      <c r="B16" s="435">
        <v>1250432</v>
      </c>
      <c r="C16" s="436">
        <v>3500618800</v>
      </c>
      <c r="D16" s="435">
        <v>181</v>
      </c>
      <c r="E16" s="436">
        <v>394</v>
      </c>
    </row>
    <row r="17" spans="1:5" ht="21" customHeight="1">
      <c r="A17" s="434" t="s">
        <v>367</v>
      </c>
      <c r="B17" s="435">
        <v>1296057</v>
      </c>
      <c r="C17" s="436">
        <v>3888162983</v>
      </c>
      <c r="D17" s="435">
        <v>166</v>
      </c>
      <c r="E17" s="436">
        <v>393</v>
      </c>
    </row>
    <row r="18" spans="1:5" ht="21" customHeight="1">
      <c r="A18" s="434" t="s">
        <v>368</v>
      </c>
      <c r="B18" s="435">
        <v>1213195</v>
      </c>
      <c r="C18" s="436">
        <v>3601710445</v>
      </c>
      <c r="D18" s="435">
        <v>165</v>
      </c>
      <c r="E18" s="436">
        <v>385</v>
      </c>
    </row>
    <row r="19" spans="1:5" ht="21" customHeight="1">
      <c r="A19" s="434" t="s">
        <v>369</v>
      </c>
      <c r="B19" s="435">
        <v>1236618</v>
      </c>
      <c r="C19" s="436">
        <v>3749842361</v>
      </c>
      <c r="D19" s="435">
        <v>162</v>
      </c>
      <c r="E19" s="436">
        <v>384</v>
      </c>
    </row>
    <row r="20" spans="1:5" ht="21" customHeight="1">
      <c r="A20" s="434" t="s">
        <v>370</v>
      </c>
      <c r="B20" s="435">
        <v>1187357</v>
      </c>
      <c r="C20" s="436">
        <v>3991450072</v>
      </c>
      <c r="D20" s="435">
        <v>140</v>
      </c>
      <c r="E20" s="436">
        <v>381</v>
      </c>
    </row>
    <row r="21" spans="1:5" ht="21" customHeight="1">
      <c r="A21" s="434" t="s">
        <v>371</v>
      </c>
      <c r="B21" s="435">
        <v>1238188</v>
      </c>
      <c r="C21" s="436">
        <v>4311772547</v>
      </c>
      <c r="D21" s="435">
        <v>148</v>
      </c>
      <c r="E21" s="436">
        <v>372</v>
      </c>
    </row>
    <row r="22" spans="1:5" ht="21" customHeight="1">
      <c r="A22" s="434" t="s">
        <v>372</v>
      </c>
      <c r="B22" s="435">
        <v>1311165</v>
      </c>
      <c r="C22" s="436">
        <v>4705295198</v>
      </c>
      <c r="D22" s="435">
        <v>144</v>
      </c>
      <c r="E22" s="436">
        <v>376</v>
      </c>
    </row>
    <row r="23" spans="1:5" ht="21" customHeight="1">
      <c r="A23" s="437" t="s">
        <v>490</v>
      </c>
      <c r="B23" s="435">
        <v>1294650</v>
      </c>
      <c r="C23" s="436">
        <v>4968057470</v>
      </c>
      <c r="D23" s="435">
        <v>150</v>
      </c>
      <c r="E23" s="436">
        <v>376</v>
      </c>
    </row>
    <row r="24" spans="1:5" ht="21" customHeight="1">
      <c r="A24" s="434" t="s">
        <v>373</v>
      </c>
      <c r="B24" s="435">
        <v>1446701</v>
      </c>
      <c r="C24" s="436">
        <v>5614242876</v>
      </c>
      <c r="D24" s="435">
        <v>156</v>
      </c>
      <c r="E24" s="436">
        <v>376</v>
      </c>
    </row>
    <row r="25" spans="1:5" ht="21" customHeight="1">
      <c r="A25" s="434" t="s">
        <v>81</v>
      </c>
      <c r="B25" s="435">
        <v>1457780</v>
      </c>
      <c r="C25" s="436">
        <v>6045516984</v>
      </c>
      <c r="D25" s="435">
        <v>161</v>
      </c>
      <c r="E25" s="436">
        <v>379</v>
      </c>
    </row>
    <row r="26" spans="1:5" ht="21" customHeight="1">
      <c r="A26" s="434" t="s">
        <v>82</v>
      </c>
      <c r="B26" s="435">
        <v>1636629</v>
      </c>
      <c r="C26" s="436">
        <v>7041571189</v>
      </c>
      <c r="D26" s="435">
        <v>174</v>
      </c>
      <c r="E26" s="436">
        <v>389</v>
      </c>
    </row>
    <row r="27" spans="1:5" ht="21" customHeight="1">
      <c r="A27" s="434" t="s">
        <v>83</v>
      </c>
      <c r="B27" s="435">
        <v>2054466</v>
      </c>
      <c r="C27" s="436">
        <v>9226011438</v>
      </c>
      <c r="D27" s="435">
        <v>199</v>
      </c>
      <c r="E27" s="436">
        <v>426</v>
      </c>
    </row>
    <row r="28" spans="1:5" ht="21" customHeight="1">
      <c r="A28" s="434" t="s">
        <v>84</v>
      </c>
      <c r="B28" s="435">
        <v>2738671</v>
      </c>
      <c r="C28" s="436">
        <v>13719252718</v>
      </c>
      <c r="D28" s="435">
        <v>293</v>
      </c>
      <c r="E28" s="436">
        <v>450</v>
      </c>
    </row>
    <row r="29" spans="1:5" ht="21" customHeight="1">
      <c r="A29" s="434" t="s">
        <v>85</v>
      </c>
      <c r="B29" s="435">
        <v>3756618</v>
      </c>
      <c r="C29" s="436">
        <v>20127856054</v>
      </c>
      <c r="D29" s="435">
        <v>376</v>
      </c>
      <c r="E29" s="436">
        <v>471</v>
      </c>
    </row>
    <row r="30" spans="1:5" ht="21" customHeight="1">
      <c r="A30" s="434" t="s">
        <v>86</v>
      </c>
      <c r="B30" s="435">
        <v>4360115</v>
      </c>
      <c r="C30" s="436">
        <v>24758959800</v>
      </c>
      <c r="D30" s="435">
        <v>409</v>
      </c>
      <c r="E30" s="436">
        <v>489</v>
      </c>
    </row>
    <row r="31" spans="1:5" ht="21" customHeight="1">
      <c r="A31" s="434" t="s">
        <v>87</v>
      </c>
      <c r="B31" s="435">
        <v>5109581</v>
      </c>
      <c r="C31" s="436">
        <v>29016953260</v>
      </c>
      <c r="D31" s="435">
        <v>475</v>
      </c>
      <c r="E31" s="436">
        <v>537</v>
      </c>
    </row>
    <row r="32" spans="1:5" ht="21" customHeight="1">
      <c r="A32" s="434" t="s">
        <v>374</v>
      </c>
      <c r="B32" s="435">
        <v>6469722</v>
      </c>
      <c r="C32" s="436">
        <v>37356167250</v>
      </c>
      <c r="D32" s="435">
        <v>543</v>
      </c>
      <c r="E32" s="436">
        <v>592</v>
      </c>
    </row>
    <row r="33" spans="1:5" ht="21" customHeight="1">
      <c r="A33" s="434" t="s">
        <v>375</v>
      </c>
      <c r="B33" s="435">
        <v>7971617</v>
      </c>
      <c r="C33" s="438">
        <v>46514733940</v>
      </c>
      <c r="D33" s="435">
        <v>583</v>
      </c>
      <c r="E33" s="438">
        <v>641</v>
      </c>
    </row>
    <row r="34" spans="1:5" ht="21" customHeight="1">
      <c r="A34" s="434" t="s">
        <v>376</v>
      </c>
      <c r="B34" s="435">
        <v>9327477</v>
      </c>
      <c r="C34" s="436">
        <v>55611156920</v>
      </c>
      <c r="D34" s="435">
        <v>629</v>
      </c>
      <c r="E34" s="436">
        <v>678</v>
      </c>
    </row>
    <row r="35" spans="1:5" ht="21" customHeight="1">
      <c r="A35" s="439">
        <v>13</v>
      </c>
      <c r="B35" s="435">
        <v>9756960</v>
      </c>
      <c r="C35" s="438">
        <v>60886217420</v>
      </c>
      <c r="D35" s="435">
        <v>660</v>
      </c>
      <c r="E35" s="438">
        <v>701</v>
      </c>
    </row>
    <row r="36" spans="1:5" ht="21" customHeight="1">
      <c r="A36" s="439">
        <v>14</v>
      </c>
      <c r="B36" s="435">
        <v>10317647</v>
      </c>
      <c r="C36" s="438">
        <v>74742517810</v>
      </c>
      <c r="D36" s="435">
        <v>686</v>
      </c>
      <c r="E36" s="438">
        <v>737</v>
      </c>
    </row>
    <row r="37" spans="1:5" ht="21" customHeight="1">
      <c r="A37" s="440">
        <v>15</v>
      </c>
      <c r="B37" s="441">
        <v>10391697</v>
      </c>
      <c r="C37" s="442" t="s">
        <v>333</v>
      </c>
      <c r="D37" s="435">
        <v>703</v>
      </c>
      <c r="E37" s="438">
        <v>754</v>
      </c>
    </row>
    <row r="38" spans="1:5" ht="21" customHeight="1">
      <c r="A38" s="443" t="s">
        <v>377</v>
      </c>
      <c r="B38" s="441">
        <v>10857584</v>
      </c>
      <c r="C38" s="442" t="s">
        <v>333</v>
      </c>
      <c r="D38" s="435">
        <v>741</v>
      </c>
      <c r="E38" s="438">
        <v>793</v>
      </c>
    </row>
    <row r="39" spans="1:5" ht="21" customHeight="1">
      <c r="A39" s="443" t="s">
        <v>378</v>
      </c>
      <c r="B39" s="441">
        <v>11421224</v>
      </c>
      <c r="C39" s="442" t="s">
        <v>333</v>
      </c>
      <c r="D39" s="435">
        <v>771</v>
      </c>
      <c r="E39" s="438">
        <v>798</v>
      </c>
    </row>
    <row r="40" spans="1:5" ht="21" customHeight="1">
      <c r="A40" s="443" t="s">
        <v>379</v>
      </c>
      <c r="B40" s="441">
        <v>11599015</v>
      </c>
      <c r="C40" s="442" t="s">
        <v>333</v>
      </c>
      <c r="D40" s="435">
        <v>806</v>
      </c>
      <c r="E40" s="438">
        <v>826</v>
      </c>
    </row>
    <row r="41" spans="1:5" ht="21" customHeight="1">
      <c r="A41" s="444" t="s">
        <v>380</v>
      </c>
      <c r="B41" s="438">
        <v>12075183</v>
      </c>
      <c r="C41" s="442" t="s">
        <v>333</v>
      </c>
      <c r="D41" s="435">
        <v>811</v>
      </c>
      <c r="E41" s="438">
        <v>836</v>
      </c>
    </row>
    <row r="42" spans="1:5" ht="21" customHeight="1">
      <c r="A42" s="443" t="s">
        <v>381</v>
      </c>
      <c r="B42" s="435">
        <v>12121792</v>
      </c>
      <c r="C42" s="445" t="s">
        <v>333</v>
      </c>
      <c r="D42" s="435">
        <v>831</v>
      </c>
      <c r="E42" s="438">
        <v>859</v>
      </c>
    </row>
    <row r="43" spans="1:5" ht="21" customHeight="1">
      <c r="A43" s="443" t="s">
        <v>516</v>
      </c>
      <c r="B43" s="435">
        <v>12243662</v>
      </c>
      <c r="C43" s="445" t="s">
        <v>500</v>
      </c>
      <c r="D43" s="435">
        <v>835</v>
      </c>
      <c r="E43" s="438">
        <v>862</v>
      </c>
    </row>
    <row r="44" spans="1:5" ht="21" customHeight="1">
      <c r="A44" s="443" t="s">
        <v>569</v>
      </c>
      <c r="B44" s="435">
        <v>12323901</v>
      </c>
      <c r="C44" s="445" t="s">
        <v>500</v>
      </c>
      <c r="D44" s="435">
        <v>849</v>
      </c>
      <c r="E44" s="438">
        <v>864</v>
      </c>
    </row>
    <row r="45" spans="1:5" ht="21" customHeight="1" thickBot="1">
      <c r="A45" s="446" t="s">
        <v>570</v>
      </c>
      <c r="B45" s="469">
        <v>12240181</v>
      </c>
      <c r="C45" s="470" t="s">
        <v>333</v>
      </c>
      <c r="D45" s="469">
        <v>808</v>
      </c>
      <c r="E45" s="471">
        <v>861</v>
      </c>
    </row>
    <row r="46" spans="1:5" ht="21" customHeight="1">
      <c r="A46" s="33"/>
      <c r="B46" s="34"/>
      <c r="C46" s="35"/>
      <c r="D46" s="34"/>
      <c r="E46" s="447" t="s">
        <v>354</v>
      </c>
    </row>
    <row r="47" spans="1:5" ht="28.5" customHeight="1">
      <c r="A47" s="56"/>
      <c r="B47" s="34"/>
      <c r="C47" s="35"/>
      <c r="D47" s="34"/>
      <c r="E47" s="35"/>
    </row>
    <row r="48" spans="1:5" ht="13.5">
      <c r="A48" s="56"/>
      <c r="B48" s="34"/>
      <c r="C48" s="34"/>
      <c r="D48" s="34"/>
      <c r="E48" s="34"/>
    </row>
  </sheetData>
  <sheetProtection/>
  <printOptions/>
  <pageMargins left="0.8" right="0.75" top="0.75" bottom="0.43" header="0.512" footer="0.29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showOutlineSymbols="0" view="pageBreakPreview" zoomScale="75" zoomScaleSheetLayoutView="75" zoomScalePageLayoutView="0" workbookViewId="0" topLeftCell="A1">
      <selection activeCell="I23" sqref="I23:L23"/>
    </sheetView>
  </sheetViews>
  <sheetFormatPr defaultColWidth="9.00390625" defaultRowHeight="13.5" outlineLevelRow="1"/>
  <cols>
    <col min="1" max="1" width="9.00390625" style="345" customWidth="1"/>
    <col min="2" max="2" width="5.75390625" style="345" customWidth="1"/>
    <col min="3" max="3" width="13.50390625" style="348" customWidth="1"/>
    <col min="4" max="4" width="6.375" style="345" customWidth="1"/>
    <col min="5" max="5" width="7.25390625" style="345" customWidth="1"/>
    <col min="6" max="6" width="7.50390625" style="345" customWidth="1"/>
    <col min="7" max="7" width="6.375" style="345" customWidth="1"/>
    <col min="8" max="8" width="10.00390625" style="345" customWidth="1"/>
    <col min="9" max="10" width="8.875" style="345" customWidth="1"/>
    <col min="11" max="11" width="8.50390625" style="345" customWidth="1"/>
    <col min="12" max="12" width="8.875" style="345" customWidth="1"/>
    <col min="13" max="16384" width="9.00390625" style="59" customWidth="1"/>
  </cols>
  <sheetData>
    <row r="1" spans="1:13" s="52" customFormat="1" ht="16.5" customHeight="1">
      <c r="A1" s="333" t="s">
        <v>274</v>
      </c>
      <c r="B1" s="334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57"/>
    </row>
    <row r="2" spans="1:13" ht="16.5" customHeight="1" thickBot="1">
      <c r="A2" s="335"/>
      <c r="B2" s="335"/>
      <c r="C2" s="335"/>
      <c r="D2" s="335"/>
      <c r="E2" s="335"/>
      <c r="F2" s="335"/>
      <c r="G2" s="335"/>
      <c r="H2" s="335"/>
      <c r="I2" s="335"/>
      <c r="J2" s="962" t="s">
        <v>571</v>
      </c>
      <c r="K2" s="962"/>
      <c r="L2" s="962"/>
      <c r="M2" s="58"/>
    </row>
    <row r="3" spans="1:13" ht="30.75" customHeight="1">
      <c r="A3" s="336"/>
      <c r="B3" s="937" t="s">
        <v>583</v>
      </c>
      <c r="C3" s="937"/>
      <c r="D3" s="937"/>
      <c r="E3" s="945" t="s">
        <v>582</v>
      </c>
      <c r="F3" s="946"/>
      <c r="G3" s="946"/>
      <c r="H3" s="946"/>
      <c r="I3" s="946"/>
      <c r="J3" s="946"/>
      <c r="K3" s="946"/>
      <c r="L3" s="946"/>
      <c r="M3" s="58"/>
    </row>
    <row r="4" spans="1:13" s="61" customFormat="1" ht="30.75" customHeight="1">
      <c r="A4" s="957" t="s">
        <v>12</v>
      </c>
      <c r="B4" s="938" t="s">
        <v>80</v>
      </c>
      <c r="C4" s="960" t="s">
        <v>13</v>
      </c>
      <c r="D4" s="953" t="s">
        <v>154</v>
      </c>
      <c r="E4" s="951" t="s">
        <v>270</v>
      </c>
      <c r="F4" s="947" t="s">
        <v>271</v>
      </c>
      <c r="G4" s="947" t="s">
        <v>155</v>
      </c>
      <c r="H4" s="337" t="s">
        <v>382</v>
      </c>
      <c r="I4" s="953" t="s">
        <v>156</v>
      </c>
      <c r="J4" s="954"/>
      <c r="K4" s="954"/>
      <c r="L4" s="954"/>
      <c r="M4" s="60"/>
    </row>
    <row r="5" spans="1:15" s="61" customFormat="1" ht="54.75" customHeight="1">
      <c r="A5" s="958"/>
      <c r="B5" s="939"/>
      <c r="C5" s="948"/>
      <c r="D5" s="953"/>
      <c r="E5" s="952"/>
      <c r="F5" s="948"/>
      <c r="G5" s="949"/>
      <c r="H5" s="338" t="s">
        <v>383</v>
      </c>
      <c r="I5" s="355" t="s">
        <v>491</v>
      </c>
      <c r="J5" s="355" t="s">
        <v>492</v>
      </c>
      <c r="K5" s="356" t="s">
        <v>493</v>
      </c>
      <c r="L5" s="357" t="s">
        <v>494</v>
      </c>
      <c r="M5" s="60"/>
      <c r="N5" s="396"/>
      <c r="O5" s="394"/>
    </row>
    <row r="6" spans="1:14" s="61" customFormat="1" ht="45" customHeight="1">
      <c r="A6" s="959"/>
      <c r="B6" s="940"/>
      <c r="C6" s="961"/>
      <c r="D6" s="953"/>
      <c r="E6" s="340" t="s">
        <v>520</v>
      </c>
      <c r="F6" s="341" t="s">
        <v>385</v>
      </c>
      <c r="G6" s="950"/>
      <c r="H6" s="342" t="s">
        <v>384</v>
      </c>
      <c r="I6" s="339" t="s">
        <v>14</v>
      </c>
      <c r="J6" s="339" t="s">
        <v>157</v>
      </c>
      <c r="K6" s="342" t="s">
        <v>521</v>
      </c>
      <c r="L6" s="341" t="s">
        <v>522</v>
      </c>
      <c r="M6" s="60"/>
      <c r="N6" s="383"/>
    </row>
    <row r="7" spans="1:14" ht="30.75" customHeight="1" outlineLevel="1">
      <c r="A7" s="941" t="s">
        <v>127</v>
      </c>
      <c r="B7" s="352">
        <v>22</v>
      </c>
      <c r="C7" s="472">
        <v>3263974</v>
      </c>
      <c r="D7" s="353" t="s">
        <v>519</v>
      </c>
      <c r="E7" s="473">
        <v>238</v>
      </c>
      <c r="F7" s="474">
        <v>236</v>
      </c>
      <c r="G7" s="943">
        <v>75</v>
      </c>
      <c r="H7" s="943">
        <v>212</v>
      </c>
      <c r="I7" s="475">
        <v>28</v>
      </c>
      <c r="J7" s="475">
        <v>271</v>
      </c>
      <c r="K7" s="475">
        <v>25</v>
      </c>
      <c r="L7" s="474">
        <v>324</v>
      </c>
      <c r="M7" s="58"/>
      <c r="N7" s="396"/>
    </row>
    <row r="8" spans="1:13" ht="30.75" customHeight="1" outlineLevel="1">
      <c r="A8" s="942"/>
      <c r="B8" s="352">
        <v>23</v>
      </c>
      <c r="C8" s="472">
        <v>3377610</v>
      </c>
      <c r="D8" s="354"/>
      <c r="E8" s="476">
        <v>236</v>
      </c>
      <c r="F8" s="477">
        <v>238</v>
      </c>
      <c r="G8" s="944"/>
      <c r="H8" s="944"/>
      <c r="I8" s="478">
        <v>32</v>
      </c>
      <c r="J8" s="478">
        <v>397</v>
      </c>
      <c r="K8" s="478">
        <v>224</v>
      </c>
      <c r="L8" s="477">
        <v>653</v>
      </c>
      <c r="M8" s="58"/>
    </row>
    <row r="9" spans="1:13" ht="30.75" customHeight="1" outlineLevel="1">
      <c r="A9" s="941" t="s">
        <v>128</v>
      </c>
      <c r="B9" s="352">
        <v>22</v>
      </c>
      <c r="C9" s="472">
        <v>3071842</v>
      </c>
      <c r="D9" s="353" t="s">
        <v>519</v>
      </c>
      <c r="E9" s="473">
        <v>188</v>
      </c>
      <c r="F9" s="474">
        <v>186</v>
      </c>
      <c r="G9" s="943">
        <v>21</v>
      </c>
      <c r="H9" s="943">
        <v>156</v>
      </c>
      <c r="I9" s="475">
        <v>32</v>
      </c>
      <c r="J9" s="475">
        <v>258</v>
      </c>
      <c r="K9" s="475">
        <v>35</v>
      </c>
      <c r="L9" s="474">
        <v>325</v>
      </c>
      <c r="M9" s="58"/>
    </row>
    <row r="10" spans="1:13" ht="30.75" customHeight="1" outlineLevel="1">
      <c r="A10" s="942"/>
      <c r="B10" s="352">
        <v>23</v>
      </c>
      <c r="C10" s="472">
        <v>3136955</v>
      </c>
      <c r="D10" s="353"/>
      <c r="E10" s="476">
        <v>198</v>
      </c>
      <c r="F10" s="477">
        <v>188</v>
      </c>
      <c r="G10" s="944"/>
      <c r="H10" s="944"/>
      <c r="I10" s="478">
        <v>33</v>
      </c>
      <c r="J10" s="478">
        <v>388</v>
      </c>
      <c r="K10" s="478">
        <v>263</v>
      </c>
      <c r="L10" s="477">
        <v>684</v>
      </c>
      <c r="M10" s="58"/>
    </row>
    <row r="11" spans="1:13" ht="30.75" customHeight="1" outlineLevel="1">
      <c r="A11" s="941" t="s">
        <v>129</v>
      </c>
      <c r="B11" s="352">
        <v>22</v>
      </c>
      <c r="C11" s="472">
        <v>603641</v>
      </c>
      <c r="D11" s="353" t="s">
        <v>519</v>
      </c>
      <c r="E11" s="473">
        <v>44</v>
      </c>
      <c r="F11" s="474">
        <v>41</v>
      </c>
      <c r="G11" s="943">
        <v>2</v>
      </c>
      <c r="H11" s="943">
        <v>40</v>
      </c>
      <c r="I11" s="475">
        <v>8</v>
      </c>
      <c r="J11" s="475">
        <v>34</v>
      </c>
      <c r="K11" s="475">
        <v>6</v>
      </c>
      <c r="L11" s="474">
        <v>48</v>
      </c>
      <c r="M11" s="58"/>
    </row>
    <row r="12" spans="1:13" ht="30.75" customHeight="1" outlineLevel="1">
      <c r="A12" s="942"/>
      <c r="B12" s="352">
        <v>23</v>
      </c>
      <c r="C12" s="472">
        <v>624873</v>
      </c>
      <c r="D12" s="353"/>
      <c r="E12" s="476">
        <v>44</v>
      </c>
      <c r="F12" s="477">
        <v>44</v>
      </c>
      <c r="G12" s="944"/>
      <c r="H12" s="944"/>
      <c r="I12" s="478">
        <v>11</v>
      </c>
      <c r="J12" s="478">
        <v>95</v>
      </c>
      <c r="K12" s="478">
        <v>72</v>
      </c>
      <c r="L12" s="477">
        <v>178</v>
      </c>
      <c r="M12" s="58"/>
    </row>
    <row r="13" spans="1:13" ht="30.75" customHeight="1" outlineLevel="1">
      <c r="A13" s="941" t="s">
        <v>130</v>
      </c>
      <c r="B13" s="352">
        <v>22</v>
      </c>
      <c r="C13" s="472">
        <v>1572281</v>
      </c>
      <c r="D13" s="353" t="s">
        <v>519</v>
      </c>
      <c r="E13" s="473">
        <v>109</v>
      </c>
      <c r="F13" s="474">
        <v>102</v>
      </c>
      <c r="G13" s="943">
        <v>19</v>
      </c>
      <c r="H13" s="943">
        <v>93</v>
      </c>
      <c r="I13" s="475">
        <v>16</v>
      </c>
      <c r="J13" s="475">
        <v>92</v>
      </c>
      <c r="K13" s="475">
        <v>13</v>
      </c>
      <c r="L13" s="474">
        <v>121</v>
      </c>
      <c r="M13" s="58"/>
    </row>
    <row r="14" spans="1:13" ht="30.75" customHeight="1" outlineLevel="1">
      <c r="A14" s="942"/>
      <c r="B14" s="352">
        <v>23</v>
      </c>
      <c r="C14" s="472">
        <v>1667663</v>
      </c>
      <c r="D14" s="353"/>
      <c r="E14" s="476">
        <v>106</v>
      </c>
      <c r="F14" s="477">
        <v>109</v>
      </c>
      <c r="G14" s="944"/>
      <c r="H14" s="944"/>
      <c r="I14" s="478">
        <v>19</v>
      </c>
      <c r="J14" s="478">
        <v>176</v>
      </c>
      <c r="K14" s="478">
        <v>102</v>
      </c>
      <c r="L14" s="477">
        <v>297</v>
      </c>
      <c r="M14" s="58"/>
    </row>
    <row r="15" spans="1:13" ht="30.75" customHeight="1" outlineLevel="1">
      <c r="A15" s="941" t="s">
        <v>15</v>
      </c>
      <c r="B15" s="352">
        <v>22</v>
      </c>
      <c r="C15" s="472">
        <v>98152</v>
      </c>
      <c r="D15" s="353" t="s">
        <v>519</v>
      </c>
      <c r="E15" s="473">
        <v>8</v>
      </c>
      <c r="F15" s="474">
        <v>9</v>
      </c>
      <c r="G15" s="943">
        <v>2</v>
      </c>
      <c r="H15" s="943">
        <v>6</v>
      </c>
      <c r="I15" s="475">
        <v>1</v>
      </c>
      <c r="J15" s="475">
        <v>10</v>
      </c>
      <c r="K15" s="475">
        <v>1</v>
      </c>
      <c r="L15" s="474">
        <v>12</v>
      </c>
      <c r="M15" s="58"/>
    </row>
    <row r="16" spans="1:13" ht="30.75" customHeight="1" outlineLevel="1">
      <c r="A16" s="942"/>
      <c r="B16" s="352">
        <v>23</v>
      </c>
      <c r="C16" s="472">
        <v>104751</v>
      </c>
      <c r="D16" s="353"/>
      <c r="E16" s="476">
        <v>9</v>
      </c>
      <c r="F16" s="477">
        <v>8</v>
      </c>
      <c r="G16" s="944"/>
      <c r="H16" s="944"/>
      <c r="I16" s="478">
        <v>1</v>
      </c>
      <c r="J16" s="478">
        <v>22</v>
      </c>
      <c r="K16" s="478">
        <v>11</v>
      </c>
      <c r="L16" s="477">
        <v>34</v>
      </c>
      <c r="M16" s="58"/>
    </row>
    <row r="17" spans="1:13" ht="30.75" customHeight="1" outlineLevel="1">
      <c r="A17" s="941" t="s">
        <v>132</v>
      </c>
      <c r="B17" s="352">
        <v>22</v>
      </c>
      <c r="C17" s="472">
        <v>1031542</v>
      </c>
      <c r="D17" s="353" t="s">
        <v>519</v>
      </c>
      <c r="E17" s="473">
        <v>78</v>
      </c>
      <c r="F17" s="474">
        <v>82</v>
      </c>
      <c r="G17" s="943">
        <v>25</v>
      </c>
      <c r="H17" s="943">
        <v>56</v>
      </c>
      <c r="I17" s="475">
        <v>7</v>
      </c>
      <c r="J17" s="475">
        <v>36</v>
      </c>
      <c r="K17" s="475">
        <v>0</v>
      </c>
      <c r="L17" s="474">
        <v>43</v>
      </c>
      <c r="M17" s="58"/>
    </row>
    <row r="18" spans="1:13" ht="30.75" customHeight="1" outlineLevel="1">
      <c r="A18" s="942"/>
      <c r="B18" s="352">
        <v>23</v>
      </c>
      <c r="C18" s="472">
        <v>519862</v>
      </c>
      <c r="D18" s="354"/>
      <c r="E18" s="476">
        <v>83</v>
      </c>
      <c r="F18" s="477">
        <v>78</v>
      </c>
      <c r="G18" s="944"/>
      <c r="H18" s="944"/>
      <c r="I18" s="478">
        <v>16</v>
      </c>
      <c r="J18" s="478">
        <v>129</v>
      </c>
      <c r="K18" s="478">
        <v>72</v>
      </c>
      <c r="L18" s="477">
        <v>217</v>
      </c>
      <c r="M18" s="58"/>
    </row>
    <row r="19" spans="1:13" ht="30.75" customHeight="1" outlineLevel="1">
      <c r="A19" s="941" t="s">
        <v>133</v>
      </c>
      <c r="B19" s="352">
        <v>22</v>
      </c>
      <c r="C19" s="472">
        <v>2682469</v>
      </c>
      <c r="D19" s="353" t="s">
        <v>519</v>
      </c>
      <c r="E19" s="473">
        <v>196</v>
      </c>
      <c r="F19" s="474">
        <v>193</v>
      </c>
      <c r="G19" s="943">
        <v>71</v>
      </c>
      <c r="H19" s="943">
        <v>162</v>
      </c>
      <c r="I19" s="475">
        <v>22</v>
      </c>
      <c r="J19" s="475">
        <v>202</v>
      </c>
      <c r="K19" s="475">
        <v>47</v>
      </c>
      <c r="L19" s="474">
        <v>271</v>
      </c>
      <c r="M19" s="58"/>
    </row>
    <row r="20" spans="1:13" ht="30.75" customHeight="1" outlineLevel="1">
      <c r="A20" s="942"/>
      <c r="B20" s="352">
        <v>23</v>
      </c>
      <c r="C20" s="472">
        <v>2808467</v>
      </c>
      <c r="D20" s="354"/>
      <c r="E20" s="476">
        <v>196</v>
      </c>
      <c r="F20" s="477">
        <v>196</v>
      </c>
      <c r="G20" s="944"/>
      <c r="H20" s="944"/>
      <c r="I20" s="478">
        <v>27</v>
      </c>
      <c r="J20" s="478">
        <v>267</v>
      </c>
      <c r="K20" s="478">
        <v>167</v>
      </c>
      <c r="L20" s="477">
        <v>461</v>
      </c>
      <c r="M20" s="58"/>
    </row>
    <row r="21" spans="1:13" ht="30.75" customHeight="1" outlineLevel="1">
      <c r="A21" s="941" t="s">
        <v>30</v>
      </c>
      <c r="B21" s="352">
        <v>22</v>
      </c>
      <c r="C21" s="589">
        <f>SUM(C7+C9+C11+C13+C15+C17+C19)</f>
        <v>12323901</v>
      </c>
      <c r="D21" s="353" t="s">
        <v>519</v>
      </c>
      <c r="E21" s="591">
        <f>SUM(E7+E9+E11+E13+E15+E17+E19)</f>
        <v>861</v>
      </c>
      <c r="F21" s="592">
        <f>SUM(F7+F9+F11+F13+F15+F17+F19)</f>
        <v>849</v>
      </c>
      <c r="G21" s="966">
        <v>215</v>
      </c>
      <c r="H21" s="966">
        <f>SUM(H7:H20)</f>
        <v>725</v>
      </c>
      <c r="I21" s="592">
        <f aca="true" t="shared" si="0" ref="I21:L22">SUM(I7+I9+I11+I13+I15+I17+I19)</f>
        <v>114</v>
      </c>
      <c r="J21" s="592">
        <f t="shared" si="0"/>
        <v>903</v>
      </c>
      <c r="K21" s="592">
        <f t="shared" si="0"/>
        <v>127</v>
      </c>
      <c r="L21" s="593">
        <f t="shared" si="0"/>
        <v>1144</v>
      </c>
      <c r="M21" s="58"/>
    </row>
    <row r="22" spans="1:13" ht="30.75" customHeight="1" outlineLevel="1">
      <c r="A22" s="955"/>
      <c r="B22" s="352">
        <v>23</v>
      </c>
      <c r="C22" s="589">
        <f>SUM(C8+C10+C12+C14+C16+C18+C20)</f>
        <v>12240181</v>
      </c>
      <c r="D22" s="353"/>
      <c r="E22" s="594">
        <f>SUM(E8+E10+E12+E14+E16+E18+E20)</f>
        <v>872</v>
      </c>
      <c r="F22" s="595">
        <f>SUM(F8+F10+F12+F14+F16+F18+F20)</f>
        <v>861</v>
      </c>
      <c r="G22" s="967"/>
      <c r="H22" s="967"/>
      <c r="I22" s="595">
        <f t="shared" si="0"/>
        <v>139</v>
      </c>
      <c r="J22" s="595">
        <f t="shared" si="0"/>
        <v>1474</v>
      </c>
      <c r="K22" s="595">
        <f t="shared" si="0"/>
        <v>911</v>
      </c>
      <c r="L22" s="596">
        <f t="shared" si="0"/>
        <v>2524</v>
      </c>
      <c r="M22" s="58"/>
    </row>
    <row r="23" spans="1:13" ht="30.75" customHeight="1" outlineLevel="1">
      <c r="A23" s="955"/>
      <c r="B23" s="343" t="s">
        <v>158</v>
      </c>
      <c r="C23" s="349"/>
      <c r="D23" s="350"/>
      <c r="E23" s="597">
        <f>IF(ISERROR(E21/E22*100),0,E21/E22*100)</f>
        <v>98.73853211009175</v>
      </c>
      <c r="F23" s="598">
        <f>IF(ISERROR(F21/F22*100),0,F21/F22*100)</f>
        <v>98.60627177700349</v>
      </c>
      <c r="G23" s="393"/>
      <c r="H23" s="393"/>
      <c r="I23" s="598">
        <f>IF(ISERROR(I21/I22*100),0,I21/I22*100)</f>
        <v>82.01438848920863</v>
      </c>
      <c r="J23" s="598">
        <f>IF(ISERROR(J21/J22*100),0,J21/J22*100)</f>
        <v>61.261872455902314</v>
      </c>
      <c r="K23" s="598">
        <f>IF(ISERROR(K21/K22*100),0,K21/K22*100)</f>
        <v>13.940724478594952</v>
      </c>
      <c r="L23" s="599">
        <f>IF(ISERROR(L21/L22*100),0,L21/L22*100)</f>
        <v>45.32488114104596</v>
      </c>
      <c r="M23" s="58"/>
    </row>
    <row r="24" spans="1:13" ht="30.75" customHeight="1" outlineLevel="1" thickBot="1">
      <c r="A24" s="956"/>
      <c r="B24" s="344" t="s">
        <v>159</v>
      </c>
      <c r="C24" s="590">
        <f>IF(ISERROR(C22/C21*100),0,C22/C21*100)</f>
        <v>99.32066964835242</v>
      </c>
      <c r="D24" s="351" t="s">
        <v>519</v>
      </c>
      <c r="E24" s="479">
        <v>99.7</v>
      </c>
      <c r="F24" s="480">
        <v>100</v>
      </c>
      <c r="G24" s="479">
        <v>92.7</v>
      </c>
      <c r="H24" s="479">
        <v>99.9</v>
      </c>
      <c r="I24" s="481">
        <v>99.1</v>
      </c>
      <c r="J24" s="481">
        <v>105.5</v>
      </c>
      <c r="K24" s="481">
        <v>100</v>
      </c>
      <c r="L24" s="482">
        <v>104.2</v>
      </c>
      <c r="M24" s="58"/>
    </row>
    <row r="25" spans="1:13" ht="20.25" customHeight="1" outlineLevel="1">
      <c r="A25" s="963" t="s">
        <v>495</v>
      </c>
      <c r="B25" s="963"/>
      <c r="C25" s="963"/>
      <c r="D25" s="963"/>
      <c r="E25" s="963"/>
      <c r="F25" s="963"/>
      <c r="G25" s="963"/>
      <c r="H25" s="963"/>
      <c r="J25" s="965" t="s">
        <v>523</v>
      </c>
      <c r="K25" s="965"/>
      <c r="L25" s="965"/>
      <c r="M25" s="58"/>
    </row>
    <row r="26" spans="1:13" ht="20.25" customHeight="1" outlineLevel="1">
      <c r="A26" s="345" t="s">
        <v>524</v>
      </c>
      <c r="J26" s="346"/>
      <c r="K26" s="346"/>
      <c r="L26" s="346" t="s">
        <v>525</v>
      </c>
      <c r="M26" s="58"/>
    </row>
    <row r="27" spans="1:12" ht="21" customHeight="1">
      <c r="A27" s="964" t="s">
        <v>572</v>
      </c>
      <c r="B27" s="964"/>
      <c r="C27" s="964"/>
      <c r="D27" s="964"/>
      <c r="E27" s="964"/>
      <c r="F27" s="964"/>
      <c r="G27" s="964"/>
      <c r="H27" s="964"/>
      <c r="I27" s="347"/>
      <c r="J27" s="347"/>
      <c r="K27" s="347"/>
      <c r="L27" s="347"/>
    </row>
    <row r="28" spans="9:12" ht="12">
      <c r="I28" s="347"/>
      <c r="J28" s="347"/>
      <c r="K28" s="347"/>
      <c r="L28" s="347"/>
    </row>
  </sheetData>
  <sheetProtection/>
  <mergeCells count="38">
    <mergeCell ref="J2:L2"/>
    <mergeCell ref="A25:H25"/>
    <mergeCell ref="A27:H27"/>
    <mergeCell ref="J25:L25"/>
    <mergeCell ref="H21:H22"/>
    <mergeCell ref="H19:H20"/>
    <mergeCell ref="H13:H14"/>
    <mergeCell ref="G15:G16"/>
    <mergeCell ref="G19:G20"/>
    <mergeCell ref="G21:G22"/>
    <mergeCell ref="H15:H16"/>
    <mergeCell ref="G17:G18"/>
    <mergeCell ref="H17:H18"/>
    <mergeCell ref="G13:G14"/>
    <mergeCell ref="A4:A6"/>
    <mergeCell ref="C4:C6"/>
    <mergeCell ref="D4:D6"/>
    <mergeCell ref="G11:G12"/>
    <mergeCell ref="A21:A24"/>
    <mergeCell ref="A15:A16"/>
    <mergeCell ref="A17:A18"/>
    <mergeCell ref="A19:A20"/>
    <mergeCell ref="A13:A14"/>
    <mergeCell ref="H9:H10"/>
    <mergeCell ref="H11:H12"/>
    <mergeCell ref="A9:A10"/>
    <mergeCell ref="A11:A12"/>
    <mergeCell ref="G9:G10"/>
    <mergeCell ref="B3:D3"/>
    <mergeCell ref="B4:B6"/>
    <mergeCell ref="A7:A8"/>
    <mergeCell ref="G7:G8"/>
    <mergeCell ref="E3:L3"/>
    <mergeCell ref="F4:F5"/>
    <mergeCell ref="G4:G6"/>
    <mergeCell ref="E4:E5"/>
    <mergeCell ref="I4:L4"/>
    <mergeCell ref="H7:H8"/>
  </mergeCells>
  <printOptions/>
  <pageMargins left="0.75" right="0.72" top="1" bottom="1" header="0.512" footer="0.51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5" zoomScaleSheetLayoutView="75" zoomScalePageLayoutView="0" workbookViewId="0" topLeftCell="A1">
      <selection activeCell="G21" sqref="G21"/>
    </sheetView>
  </sheetViews>
  <sheetFormatPr defaultColWidth="9.00390625" defaultRowHeight="13.5"/>
  <cols>
    <col min="1" max="1" width="8.00390625" style="59" customWidth="1"/>
    <col min="2" max="2" width="9.25390625" style="59" customWidth="1"/>
    <col min="3" max="3" width="10.625" style="59" customWidth="1"/>
    <col min="4" max="4" width="8.875" style="59" customWidth="1"/>
    <col min="5" max="5" width="9.00390625" style="59" customWidth="1"/>
    <col min="6" max="7" width="8.875" style="59" customWidth="1"/>
    <col min="8" max="8" width="9.00390625" style="59" customWidth="1"/>
    <col min="9" max="12" width="6.50390625" style="59" customWidth="1"/>
    <col min="13" max="13" width="5.75390625" style="59" customWidth="1"/>
    <col min="14" max="16384" width="9.00390625" style="59" customWidth="1"/>
  </cols>
  <sheetData>
    <row r="1" s="52" customFormat="1" ht="27" customHeight="1">
      <c r="A1" s="52" t="s">
        <v>248</v>
      </c>
    </row>
    <row r="2" spans="1:13" ht="20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973" t="s">
        <v>567</v>
      </c>
      <c r="M2" s="973"/>
    </row>
    <row r="3" spans="1:13" s="61" customFormat="1" ht="36" customHeight="1">
      <c r="A3" s="994" t="s">
        <v>141</v>
      </c>
      <c r="B3" s="995"/>
      <c r="C3" s="1000" t="s">
        <v>395</v>
      </c>
      <c r="D3" s="1000" t="s">
        <v>396</v>
      </c>
      <c r="E3" s="1000" t="s">
        <v>388</v>
      </c>
      <c r="F3" s="974" t="s">
        <v>389</v>
      </c>
      <c r="G3" s="974" t="s">
        <v>390</v>
      </c>
      <c r="H3" s="977" t="s">
        <v>391</v>
      </c>
      <c r="I3" s="984" t="s">
        <v>272</v>
      </c>
      <c r="J3" s="985"/>
      <c r="K3" s="985"/>
      <c r="L3" s="986"/>
      <c r="M3" s="987" t="s">
        <v>142</v>
      </c>
    </row>
    <row r="4" spans="1:13" s="61" customFormat="1" ht="12" customHeight="1">
      <c r="A4" s="996"/>
      <c r="B4" s="997"/>
      <c r="C4" s="1001"/>
      <c r="D4" s="1001"/>
      <c r="E4" s="1001"/>
      <c r="F4" s="975"/>
      <c r="G4" s="975"/>
      <c r="H4" s="978"/>
      <c r="I4" s="980" t="s">
        <v>197</v>
      </c>
      <c r="J4" s="980" t="s">
        <v>143</v>
      </c>
      <c r="K4" s="980" t="s">
        <v>144</v>
      </c>
      <c r="L4" s="980" t="s">
        <v>169</v>
      </c>
      <c r="M4" s="988"/>
    </row>
    <row r="5" spans="1:13" s="61" customFormat="1" ht="12" customHeight="1">
      <c r="A5" s="996"/>
      <c r="B5" s="997"/>
      <c r="C5" s="1001"/>
      <c r="D5" s="1001"/>
      <c r="E5" s="1001"/>
      <c r="F5" s="975"/>
      <c r="G5" s="975"/>
      <c r="H5" s="978"/>
      <c r="I5" s="981"/>
      <c r="J5" s="981"/>
      <c r="K5" s="981"/>
      <c r="L5" s="981"/>
      <c r="M5" s="988"/>
    </row>
    <row r="6" spans="1:13" s="61" customFormat="1" ht="12" customHeight="1">
      <c r="A6" s="996"/>
      <c r="B6" s="997"/>
      <c r="C6" s="1001"/>
      <c r="D6" s="1001"/>
      <c r="E6" s="1001"/>
      <c r="F6" s="975"/>
      <c r="G6" s="975"/>
      <c r="H6" s="978"/>
      <c r="I6" s="981"/>
      <c r="J6" s="981"/>
      <c r="K6" s="981"/>
      <c r="L6" s="981"/>
      <c r="M6" s="988"/>
    </row>
    <row r="7" spans="1:13" s="61" customFormat="1" ht="111" customHeight="1">
      <c r="A7" s="998"/>
      <c r="B7" s="999"/>
      <c r="C7" s="1002"/>
      <c r="D7" s="1002"/>
      <c r="E7" s="1002"/>
      <c r="F7" s="976"/>
      <c r="G7" s="976"/>
      <c r="H7" s="979"/>
      <c r="I7" s="982"/>
      <c r="J7" s="982"/>
      <c r="K7" s="982"/>
      <c r="L7" s="982"/>
      <c r="M7" s="989"/>
    </row>
    <row r="8" spans="1:14" ht="39.75" customHeight="1">
      <c r="A8" s="992" t="s">
        <v>183</v>
      </c>
      <c r="B8" s="993"/>
      <c r="C8" s="600">
        <f>SUM(C9:C13)</f>
        <v>1420</v>
      </c>
      <c r="D8" s="600">
        <f aca="true" t="shared" si="0" ref="D8:M8">SUM(D9:D13)</f>
        <v>517</v>
      </c>
      <c r="E8" s="600">
        <f t="shared" si="0"/>
        <v>147</v>
      </c>
      <c r="F8" s="600">
        <f t="shared" si="0"/>
        <v>0</v>
      </c>
      <c r="G8" s="600">
        <f t="shared" si="0"/>
        <v>0</v>
      </c>
      <c r="H8" s="600">
        <f t="shared" si="0"/>
        <v>1</v>
      </c>
      <c r="I8" s="600">
        <f t="shared" si="0"/>
        <v>0</v>
      </c>
      <c r="J8" s="600">
        <f t="shared" si="0"/>
        <v>0</v>
      </c>
      <c r="K8" s="600">
        <f t="shared" si="0"/>
        <v>0</v>
      </c>
      <c r="L8" s="600">
        <f t="shared" si="0"/>
        <v>147</v>
      </c>
      <c r="M8" s="601">
        <f t="shared" si="0"/>
        <v>0</v>
      </c>
      <c r="N8" s="58"/>
    </row>
    <row r="9" spans="1:13" ht="39.75" customHeight="1">
      <c r="A9" s="990" t="s">
        <v>1</v>
      </c>
      <c r="B9" s="991"/>
      <c r="C9" s="483">
        <v>60</v>
      </c>
      <c r="D9" s="483">
        <v>26</v>
      </c>
      <c r="E9" s="484">
        <v>10</v>
      </c>
      <c r="F9" s="483">
        <v>0</v>
      </c>
      <c r="G9" s="483">
        <v>0</v>
      </c>
      <c r="H9" s="484">
        <v>0</v>
      </c>
      <c r="I9" s="485">
        <v>0</v>
      </c>
      <c r="J9" s="485">
        <v>0</v>
      </c>
      <c r="K9" s="485">
        <v>0</v>
      </c>
      <c r="L9" s="485">
        <v>10</v>
      </c>
      <c r="M9" s="485">
        <v>0</v>
      </c>
    </row>
    <row r="10" spans="1:13" ht="39.75" customHeight="1">
      <c r="A10" s="990" t="s">
        <v>196</v>
      </c>
      <c r="B10" s="991"/>
      <c r="C10" s="483">
        <v>9</v>
      </c>
      <c r="D10" s="484">
        <v>1</v>
      </c>
      <c r="E10" s="483">
        <v>1</v>
      </c>
      <c r="F10" s="484">
        <v>0</v>
      </c>
      <c r="G10" s="483">
        <v>0</v>
      </c>
      <c r="H10" s="484">
        <v>0</v>
      </c>
      <c r="I10" s="485">
        <v>0</v>
      </c>
      <c r="J10" s="485">
        <v>0</v>
      </c>
      <c r="K10" s="485">
        <v>0</v>
      </c>
      <c r="L10" s="486">
        <v>1</v>
      </c>
      <c r="M10" s="485">
        <v>0</v>
      </c>
    </row>
    <row r="11" spans="1:13" ht="39.75" customHeight="1">
      <c r="A11" s="990" t="s">
        <v>152</v>
      </c>
      <c r="B11" s="991"/>
      <c r="C11" s="483">
        <v>1292</v>
      </c>
      <c r="D11" s="484">
        <v>400</v>
      </c>
      <c r="E11" s="483">
        <v>130</v>
      </c>
      <c r="F11" s="484">
        <v>0</v>
      </c>
      <c r="G11" s="483">
        <v>0</v>
      </c>
      <c r="H11" s="484">
        <v>1</v>
      </c>
      <c r="I11" s="485">
        <v>0</v>
      </c>
      <c r="J11" s="485">
        <v>0</v>
      </c>
      <c r="K11" s="485">
        <v>0</v>
      </c>
      <c r="L11" s="485">
        <v>130</v>
      </c>
      <c r="M11" s="485">
        <v>0</v>
      </c>
    </row>
    <row r="12" spans="1:13" ht="39.75" customHeight="1">
      <c r="A12" s="1003" t="s">
        <v>561</v>
      </c>
      <c r="B12" s="75" t="s">
        <v>394</v>
      </c>
      <c r="C12" s="483">
        <v>59</v>
      </c>
      <c r="D12" s="484">
        <v>2</v>
      </c>
      <c r="E12" s="483">
        <v>1</v>
      </c>
      <c r="F12" s="484">
        <v>0</v>
      </c>
      <c r="G12" s="483">
        <v>0</v>
      </c>
      <c r="H12" s="484">
        <v>0</v>
      </c>
      <c r="I12" s="485">
        <v>0</v>
      </c>
      <c r="J12" s="485">
        <v>0</v>
      </c>
      <c r="K12" s="485">
        <v>0</v>
      </c>
      <c r="L12" s="485">
        <v>1</v>
      </c>
      <c r="M12" s="485">
        <v>0</v>
      </c>
    </row>
    <row r="13" spans="1:13" ht="39.75" customHeight="1" thickBot="1">
      <c r="A13" s="1004"/>
      <c r="B13" s="76" t="s">
        <v>386</v>
      </c>
      <c r="C13" s="487">
        <v>0</v>
      </c>
      <c r="D13" s="488">
        <v>88</v>
      </c>
      <c r="E13" s="489">
        <v>5</v>
      </c>
      <c r="F13" s="488">
        <v>0</v>
      </c>
      <c r="G13" s="489">
        <v>0</v>
      </c>
      <c r="H13" s="488">
        <v>0</v>
      </c>
      <c r="I13" s="490">
        <v>0</v>
      </c>
      <c r="J13" s="490">
        <v>0</v>
      </c>
      <c r="K13" s="490">
        <v>0</v>
      </c>
      <c r="L13" s="490">
        <v>5</v>
      </c>
      <c r="M13" s="490">
        <v>0</v>
      </c>
    </row>
    <row r="14" ht="21" customHeight="1">
      <c r="M14" s="448"/>
    </row>
    <row r="15" spans="3:9" ht="26.25" customHeight="1">
      <c r="C15" s="63"/>
      <c r="D15" s="63"/>
      <c r="E15" s="63"/>
      <c r="G15" s="396"/>
      <c r="H15" s="398"/>
      <c r="I15" s="396"/>
    </row>
    <row r="16" spans="1:12" s="52" customFormat="1" ht="27.75" customHeight="1">
      <c r="A16" s="37" t="s">
        <v>249</v>
      </c>
      <c r="B16" s="37"/>
      <c r="C16" s="37"/>
      <c r="D16" s="37"/>
      <c r="E16" s="37"/>
      <c r="F16" s="37"/>
      <c r="G16" s="37"/>
      <c r="H16" s="37" t="s">
        <v>564</v>
      </c>
      <c r="I16" s="37"/>
      <c r="J16" s="37"/>
      <c r="K16" s="37"/>
      <c r="L16" s="37"/>
    </row>
    <row r="17" spans="1:12" ht="22.5" customHeight="1" thickBot="1">
      <c r="A17" s="45"/>
      <c r="B17" s="45"/>
      <c r="C17" s="45"/>
      <c r="D17" s="45"/>
      <c r="E17" s="970" t="s">
        <v>567</v>
      </c>
      <c r="F17" s="970"/>
      <c r="G17" s="39"/>
      <c r="H17" s="45"/>
      <c r="I17" s="45"/>
      <c r="J17" s="45"/>
      <c r="K17" s="45"/>
      <c r="L17" s="46" t="s">
        <v>573</v>
      </c>
    </row>
    <row r="18" spans="1:13" ht="27.75" customHeight="1">
      <c r="A18" s="1013"/>
      <c r="B18" s="1013"/>
      <c r="C18" s="1014"/>
      <c r="D18" s="1021" t="s">
        <v>393</v>
      </c>
      <c r="E18" s="870" t="s">
        <v>392</v>
      </c>
      <c r="F18" s="859"/>
      <c r="G18" s="38"/>
      <c r="H18" s="829" t="s">
        <v>134</v>
      </c>
      <c r="I18" s="829"/>
      <c r="J18" s="828" t="s">
        <v>135</v>
      </c>
      <c r="K18" s="829"/>
      <c r="L18" s="829"/>
      <c r="M18" s="58"/>
    </row>
    <row r="19" spans="1:13" ht="27.75" customHeight="1">
      <c r="A19" s="1015"/>
      <c r="B19" s="1015"/>
      <c r="C19" s="1016"/>
      <c r="D19" s="921"/>
      <c r="E19" s="384" t="s">
        <v>139</v>
      </c>
      <c r="F19" s="385" t="s">
        <v>140</v>
      </c>
      <c r="G19" s="38"/>
      <c r="H19" s="983" t="s">
        <v>136</v>
      </c>
      <c r="I19" s="925"/>
      <c r="J19" s="386"/>
      <c r="K19" s="387"/>
      <c r="L19" s="604">
        <f>SUM(L20:L26)</f>
        <v>0</v>
      </c>
      <c r="M19" s="58"/>
    </row>
    <row r="20" spans="1:13" ht="27.75" customHeight="1">
      <c r="A20" s="1006" t="s">
        <v>198</v>
      </c>
      <c r="B20" s="901"/>
      <c r="C20" s="902"/>
      <c r="D20" s="602">
        <f>SUM(D21:D24)</f>
        <v>0</v>
      </c>
      <c r="E20" s="603">
        <f>SUM(E21:E24)</f>
        <v>0</v>
      </c>
      <c r="F20" s="816">
        <f>SUM(F21:F24)</f>
        <v>0</v>
      </c>
      <c r="G20" s="38"/>
      <c r="H20" s="925" t="s">
        <v>127</v>
      </c>
      <c r="I20" s="925"/>
      <c r="J20" s="386"/>
      <c r="K20" s="387"/>
      <c r="L20" s="491">
        <v>0</v>
      </c>
      <c r="M20" s="58"/>
    </row>
    <row r="21" spans="1:13" ht="27.75" customHeight="1">
      <c r="A21" s="857" t="s">
        <v>98</v>
      </c>
      <c r="B21" s="1009" t="s">
        <v>97</v>
      </c>
      <c r="C21" s="1011" t="s">
        <v>387</v>
      </c>
      <c r="D21" s="1005">
        <f>SUM(E21:F22)</f>
        <v>0</v>
      </c>
      <c r="E21" s="968">
        <v>0</v>
      </c>
      <c r="F21" s="971">
        <v>0</v>
      </c>
      <c r="G21" s="38"/>
      <c r="H21" s="925" t="s">
        <v>128</v>
      </c>
      <c r="I21" s="925"/>
      <c r="J21" s="386"/>
      <c r="K21" s="387"/>
      <c r="L21" s="492">
        <v>0</v>
      </c>
      <c r="M21" s="58"/>
    </row>
    <row r="22" spans="1:13" ht="27.75" customHeight="1">
      <c r="A22" s="1007"/>
      <c r="B22" s="1010"/>
      <c r="C22" s="1012"/>
      <c r="D22" s="1005"/>
      <c r="E22" s="968"/>
      <c r="F22" s="971"/>
      <c r="G22" s="38"/>
      <c r="H22" s="925" t="s">
        <v>129</v>
      </c>
      <c r="I22" s="925"/>
      <c r="J22" s="386"/>
      <c r="K22" s="387"/>
      <c r="L22" s="492">
        <v>0</v>
      </c>
      <c r="M22" s="58"/>
    </row>
    <row r="23" spans="1:13" ht="27.75" customHeight="1">
      <c r="A23" s="1007"/>
      <c r="B23" s="1017" t="s">
        <v>161</v>
      </c>
      <c r="C23" s="1018"/>
      <c r="D23" s="1022">
        <f>SUM(E23:F24)</f>
        <v>0</v>
      </c>
      <c r="E23" s="968">
        <v>0</v>
      </c>
      <c r="F23" s="971">
        <v>0</v>
      </c>
      <c r="G23" s="38"/>
      <c r="H23" s="925" t="s">
        <v>130</v>
      </c>
      <c r="I23" s="925"/>
      <c r="J23" s="386"/>
      <c r="K23" s="387"/>
      <c r="L23" s="492">
        <v>0</v>
      </c>
      <c r="M23" s="58"/>
    </row>
    <row r="24" spans="1:13" ht="27.75" customHeight="1" thickBot="1">
      <c r="A24" s="1008"/>
      <c r="B24" s="1019"/>
      <c r="C24" s="1020"/>
      <c r="D24" s="1023"/>
      <c r="E24" s="969"/>
      <c r="F24" s="972"/>
      <c r="G24" s="38"/>
      <c r="H24" s="925" t="s">
        <v>137</v>
      </c>
      <c r="I24" s="925"/>
      <c r="J24" s="386"/>
      <c r="K24" s="387"/>
      <c r="L24" s="492">
        <v>0</v>
      </c>
      <c r="M24" s="58"/>
    </row>
    <row r="25" spans="1:13" ht="27.75" customHeight="1">
      <c r="A25" s="39"/>
      <c r="B25" s="39"/>
      <c r="C25" s="39"/>
      <c r="D25" s="39"/>
      <c r="E25" s="39"/>
      <c r="F25" s="449"/>
      <c r="G25" s="39"/>
      <c r="H25" s="925" t="s">
        <v>132</v>
      </c>
      <c r="I25" s="925"/>
      <c r="J25" s="386"/>
      <c r="K25" s="387"/>
      <c r="L25" s="492">
        <v>0</v>
      </c>
      <c r="M25" s="58"/>
    </row>
    <row r="26" spans="1:13" ht="27.75" customHeight="1" thickBot="1">
      <c r="A26" s="39"/>
      <c r="B26" s="39"/>
      <c r="C26" s="39"/>
      <c r="D26" s="39"/>
      <c r="E26" s="39"/>
      <c r="F26" s="39"/>
      <c r="G26" s="39"/>
      <c r="H26" s="881" t="s">
        <v>138</v>
      </c>
      <c r="I26" s="881"/>
      <c r="J26" s="388"/>
      <c r="K26" s="389"/>
      <c r="L26" s="493">
        <v>0</v>
      </c>
      <c r="M26" s="58"/>
    </row>
    <row r="27" spans="1:12" ht="27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49"/>
    </row>
    <row r="33" ht="7.5" customHeight="1"/>
  </sheetData>
  <sheetProtection/>
  <mergeCells count="44">
    <mergeCell ref="A12:A13"/>
    <mergeCell ref="D21:D22"/>
    <mergeCell ref="A20:C20"/>
    <mergeCell ref="A21:A24"/>
    <mergeCell ref="B21:B22"/>
    <mergeCell ref="C21:C22"/>
    <mergeCell ref="A18:C19"/>
    <mergeCell ref="B23:C24"/>
    <mergeCell ref="D18:D19"/>
    <mergeCell ref="D23:D24"/>
    <mergeCell ref="A11:B11"/>
    <mergeCell ref="F3:F7"/>
    <mergeCell ref="A8:B8"/>
    <mergeCell ref="A9:B9"/>
    <mergeCell ref="A10:B10"/>
    <mergeCell ref="A3:B7"/>
    <mergeCell ref="C3:C7"/>
    <mergeCell ref="D3:D7"/>
    <mergeCell ref="E3:E7"/>
    <mergeCell ref="L4:L7"/>
    <mergeCell ref="J18:L18"/>
    <mergeCell ref="E21:E22"/>
    <mergeCell ref="H20:I20"/>
    <mergeCell ref="H21:I21"/>
    <mergeCell ref="H22:I22"/>
    <mergeCell ref="E18:F18"/>
    <mergeCell ref="H18:I18"/>
    <mergeCell ref="L2:M2"/>
    <mergeCell ref="F21:F22"/>
    <mergeCell ref="G3:G7"/>
    <mergeCell ref="H3:H7"/>
    <mergeCell ref="I4:I7"/>
    <mergeCell ref="J4:J7"/>
    <mergeCell ref="H19:I19"/>
    <mergeCell ref="I3:L3"/>
    <mergeCell ref="M3:M7"/>
    <mergeCell ref="K4:K7"/>
    <mergeCell ref="E23:E24"/>
    <mergeCell ref="E17:F17"/>
    <mergeCell ref="F23:F24"/>
    <mergeCell ref="H26:I26"/>
    <mergeCell ref="H25:I25"/>
    <mergeCell ref="H24:I24"/>
    <mergeCell ref="H23:I23"/>
  </mergeCells>
  <printOptions/>
  <pageMargins left="0.8" right="0.71" top="1" bottom="1" header="0.512" footer="0.51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SheetLayoutView="75" zoomScalePageLayoutView="0" workbookViewId="0" topLeftCell="A1">
      <selection activeCell="D32" sqref="D32"/>
    </sheetView>
  </sheetViews>
  <sheetFormatPr defaultColWidth="9.00390625" defaultRowHeight="13.5"/>
  <cols>
    <col min="1" max="1" width="6.625" style="59" customWidth="1"/>
    <col min="2" max="2" width="14.50390625" style="59" customWidth="1"/>
    <col min="3" max="7" width="15.50390625" style="59" customWidth="1"/>
    <col min="8" max="16384" width="9.00390625" style="59" customWidth="1"/>
  </cols>
  <sheetData>
    <row r="1" spans="1:7" s="52" customFormat="1" ht="21" customHeight="1">
      <c r="A1" s="37" t="s">
        <v>482</v>
      </c>
      <c r="B1" s="37"/>
      <c r="C1" s="37"/>
      <c r="D1" s="37"/>
      <c r="E1" s="396"/>
      <c r="F1" s="398"/>
      <c r="G1" s="396"/>
    </row>
    <row r="2" spans="1:7" ht="15" customHeight="1" thickBot="1">
      <c r="A2" s="39"/>
      <c r="B2" s="45"/>
      <c r="C2" s="45"/>
      <c r="D2" s="45"/>
      <c r="E2" s="38"/>
      <c r="F2" s="39"/>
      <c r="G2" s="46" t="s">
        <v>566</v>
      </c>
    </row>
    <row r="3" spans="1:7" s="64" customFormat="1" ht="21" customHeight="1">
      <c r="A3" s="1024" t="s">
        <v>6</v>
      </c>
      <c r="B3" s="1025"/>
      <c r="C3" s="78" t="s">
        <v>7</v>
      </c>
      <c r="D3" s="78" t="s">
        <v>8</v>
      </c>
      <c r="E3" s="77" t="s">
        <v>296</v>
      </c>
      <c r="F3" s="78" t="s">
        <v>148</v>
      </c>
      <c r="G3" s="77" t="s">
        <v>517</v>
      </c>
    </row>
    <row r="4" spans="1:7" s="54" customFormat="1" ht="15" customHeight="1">
      <c r="A4" s="1026" t="s">
        <v>9</v>
      </c>
      <c r="B4" s="1027"/>
      <c r="C4" s="605">
        <f>SUM(D4:G4)</f>
        <v>1209</v>
      </c>
      <c r="D4" s="605">
        <f>SUM(D5,D14,D27,D37,D51,D56,D71)</f>
        <v>859</v>
      </c>
      <c r="E4" s="605">
        <f>SUM(E5,E14,E27,E37,E51,E56,E70,E71)</f>
        <v>244</v>
      </c>
      <c r="F4" s="605">
        <f>SUM(F5,F14,F27,F37,F51,F56,F70,F71)</f>
        <v>24</v>
      </c>
      <c r="G4" s="606">
        <f>SUM(G5,G14,G27,G37,G51,G56,G71)</f>
        <v>82</v>
      </c>
    </row>
    <row r="5" spans="1:7" s="54" customFormat="1" ht="15" customHeight="1">
      <c r="A5" s="1026" t="s">
        <v>10</v>
      </c>
      <c r="B5" s="1027"/>
      <c r="C5" s="605">
        <f>SUM(D5:G5)</f>
        <v>313</v>
      </c>
      <c r="D5" s="605">
        <f>SUM(D6:D13)</f>
        <v>239</v>
      </c>
      <c r="E5" s="605">
        <f>SUM(E6:E13)</f>
        <v>52</v>
      </c>
      <c r="F5" s="605">
        <f>SUM(F6:F13)</f>
        <v>8</v>
      </c>
      <c r="G5" s="606">
        <f>SUM(G6:G13)</f>
        <v>14</v>
      </c>
    </row>
    <row r="6" spans="1:7" s="54" customFormat="1" ht="15" customHeight="1">
      <c r="A6" s="80"/>
      <c r="B6" s="79" t="s">
        <v>199</v>
      </c>
      <c r="C6" s="607">
        <f>SUM(D6:G6)</f>
        <v>195</v>
      </c>
      <c r="D6" s="483">
        <v>149</v>
      </c>
      <c r="E6" s="483">
        <v>32</v>
      </c>
      <c r="F6" s="483">
        <v>5</v>
      </c>
      <c r="G6" s="494">
        <v>9</v>
      </c>
    </row>
    <row r="7" spans="1:7" s="54" customFormat="1" ht="15" customHeight="1">
      <c r="A7" s="80"/>
      <c r="B7" s="79" t="s">
        <v>203</v>
      </c>
      <c r="C7" s="607">
        <f aca="true" t="shared" si="0" ref="C7:C13">SUM(D7:G7)</f>
        <v>34</v>
      </c>
      <c r="D7" s="483">
        <v>26</v>
      </c>
      <c r="E7" s="483">
        <v>5</v>
      </c>
      <c r="F7" s="483">
        <v>2</v>
      </c>
      <c r="G7" s="494">
        <v>1</v>
      </c>
    </row>
    <row r="8" spans="1:7" s="54" customFormat="1" ht="15" customHeight="1">
      <c r="A8" s="80"/>
      <c r="B8" s="79" t="s">
        <v>242</v>
      </c>
      <c r="C8" s="607">
        <f t="shared" si="0"/>
        <v>41</v>
      </c>
      <c r="D8" s="483">
        <v>34</v>
      </c>
      <c r="E8" s="483">
        <v>7</v>
      </c>
      <c r="F8" s="495">
        <v>0</v>
      </c>
      <c r="G8" s="494">
        <v>0</v>
      </c>
    </row>
    <row r="9" spans="1:7" s="54" customFormat="1" ht="15" customHeight="1">
      <c r="A9" s="80"/>
      <c r="B9" s="79" t="s">
        <v>266</v>
      </c>
      <c r="C9" s="607">
        <f>SUM(D9:G9)</f>
        <v>19</v>
      </c>
      <c r="D9" s="483">
        <v>14</v>
      </c>
      <c r="E9" s="483">
        <v>3</v>
      </c>
      <c r="F9" s="483">
        <v>1</v>
      </c>
      <c r="G9" s="494">
        <v>1</v>
      </c>
    </row>
    <row r="10" spans="1:7" s="54" customFormat="1" ht="15" customHeight="1">
      <c r="A10" s="80"/>
      <c r="B10" s="79" t="s">
        <v>201</v>
      </c>
      <c r="C10" s="607">
        <f t="shared" si="0"/>
        <v>7</v>
      </c>
      <c r="D10" s="483">
        <v>5</v>
      </c>
      <c r="E10" s="483">
        <v>1</v>
      </c>
      <c r="F10" s="495">
        <v>0</v>
      </c>
      <c r="G10" s="494">
        <v>1</v>
      </c>
    </row>
    <row r="11" spans="1:7" s="54" customFormat="1" ht="15" customHeight="1">
      <c r="A11" s="80"/>
      <c r="B11" s="79" t="s">
        <v>202</v>
      </c>
      <c r="C11" s="607">
        <f t="shared" si="0"/>
        <v>7</v>
      </c>
      <c r="D11" s="483">
        <v>4</v>
      </c>
      <c r="E11" s="495">
        <v>2</v>
      </c>
      <c r="F11" s="495">
        <v>0</v>
      </c>
      <c r="G11" s="494">
        <v>1</v>
      </c>
    </row>
    <row r="12" spans="1:7" s="54" customFormat="1" ht="15" customHeight="1">
      <c r="A12" s="80"/>
      <c r="B12" s="79" t="s">
        <v>200</v>
      </c>
      <c r="C12" s="607">
        <f t="shared" si="0"/>
        <v>9</v>
      </c>
      <c r="D12" s="483">
        <v>7</v>
      </c>
      <c r="E12" s="483">
        <v>1</v>
      </c>
      <c r="F12" s="495">
        <v>0</v>
      </c>
      <c r="G12" s="494">
        <v>1</v>
      </c>
    </row>
    <row r="13" spans="1:7" s="54" customFormat="1" ht="15" customHeight="1">
      <c r="A13" s="80"/>
      <c r="B13" s="79" t="s">
        <v>267</v>
      </c>
      <c r="C13" s="607">
        <f t="shared" si="0"/>
        <v>1</v>
      </c>
      <c r="D13" s="495">
        <v>0</v>
      </c>
      <c r="E13" s="495">
        <v>1</v>
      </c>
      <c r="F13" s="483">
        <v>0</v>
      </c>
      <c r="G13" s="494">
        <v>0</v>
      </c>
    </row>
    <row r="14" spans="1:7" s="54" customFormat="1" ht="15" customHeight="1">
      <c r="A14" s="1026" t="s">
        <v>11</v>
      </c>
      <c r="B14" s="1027"/>
      <c r="C14" s="605">
        <f>SUM(D14:G14)</f>
        <v>242</v>
      </c>
      <c r="D14" s="605">
        <f>SUM(D15:D26)</f>
        <v>193</v>
      </c>
      <c r="E14" s="605">
        <f>SUM(E15:E26)</f>
        <v>24</v>
      </c>
      <c r="F14" s="605">
        <f>SUM(F15:F26)</f>
        <v>1</v>
      </c>
      <c r="G14" s="606">
        <f>SUM(G15:G26)</f>
        <v>24</v>
      </c>
    </row>
    <row r="15" spans="1:7" s="54" customFormat="1" ht="15" customHeight="1">
      <c r="A15" s="83"/>
      <c r="B15" s="83" t="s">
        <v>507</v>
      </c>
      <c r="C15" s="608">
        <f aca="true" t="shared" si="1" ref="C15:C26">SUM(D15:G15)</f>
        <v>139</v>
      </c>
      <c r="D15" s="495">
        <v>126</v>
      </c>
      <c r="E15" s="495" t="s">
        <v>333</v>
      </c>
      <c r="F15" s="495">
        <v>0</v>
      </c>
      <c r="G15" s="496">
        <v>13</v>
      </c>
    </row>
    <row r="16" spans="1:7" s="54" customFormat="1" ht="15" customHeight="1">
      <c r="A16" s="80"/>
      <c r="B16" s="79" t="s">
        <v>397</v>
      </c>
      <c r="C16" s="607">
        <f t="shared" si="1"/>
        <v>38</v>
      </c>
      <c r="D16" s="483">
        <v>29</v>
      </c>
      <c r="E16" s="483">
        <v>8</v>
      </c>
      <c r="F16" s="483">
        <v>1</v>
      </c>
      <c r="G16" s="494">
        <v>0</v>
      </c>
    </row>
    <row r="17" spans="1:7" s="54" customFormat="1" ht="15" customHeight="1">
      <c r="A17" s="80"/>
      <c r="B17" s="79" t="s">
        <v>226</v>
      </c>
      <c r="C17" s="607">
        <f t="shared" si="1"/>
        <v>21</v>
      </c>
      <c r="D17" s="483">
        <v>13</v>
      </c>
      <c r="E17" s="483">
        <v>5</v>
      </c>
      <c r="F17" s="483">
        <v>0</v>
      </c>
      <c r="G17" s="494">
        <v>3</v>
      </c>
    </row>
    <row r="18" spans="1:7" s="54" customFormat="1" ht="15" customHeight="1">
      <c r="A18" s="80"/>
      <c r="B18" s="79" t="s">
        <v>398</v>
      </c>
      <c r="C18" s="607">
        <f t="shared" si="1"/>
        <v>5</v>
      </c>
      <c r="D18" s="483">
        <v>3</v>
      </c>
      <c r="E18" s="495">
        <v>2</v>
      </c>
      <c r="F18" s="483">
        <v>0</v>
      </c>
      <c r="G18" s="494">
        <v>0</v>
      </c>
    </row>
    <row r="19" spans="1:7" s="54" customFormat="1" ht="15" customHeight="1">
      <c r="A19" s="80"/>
      <c r="B19" s="79" t="s">
        <v>399</v>
      </c>
      <c r="C19" s="607">
        <f t="shared" si="1"/>
        <v>3</v>
      </c>
      <c r="D19" s="495">
        <v>2</v>
      </c>
      <c r="E19" s="495">
        <v>0</v>
      </c>
      <c r="F19" s="495">
        <v>0</v>
      </c>
      <c r="G19" s="494">
        <v>1</v>
      </c>
    </row>
    <row r="20" spans="1:7" s="54" customFormat="1" ht="15" customHeight="1">
      <c r="A20" s="80"/>
      <c r="B20" s="79" t="s">
        <v>400</v>
      </c>
      <c r="C20" s="607">
        <f t="shared" si="1"/>
        <v>13</v>
      </c>
      <c r="D20" s="483">
        <v>7</v>
      </c>
      <c r="E20" s="483">
        <v>3</v>
      </c>
      <c r="F20" s="495">
        <v>0</v>
      </c>
      <c r="G20" s="494">
        <v>3</v>
      </c>
    </row>
    <row r="21" spans="1:7" s="54" customFormat="1" ht="15" customHeight="1">
      <c r="A21" s="80"/>
      <c r="B21" s="79" t="s">
        <v>401</v>
      </c>
      <c r="C21" s="607">
        <f t="shared" si="1"/>
        <v>3</v>
      </c>
      <c r="D21" s="483">
        <v>2</v>
      </c>
      <c r="E21" s="495">
        <v>0</v>
      </c>
      <c r="F21" s="495">
        <v>0</v>
      </c>
      <c r="G21" s="494">
        <v>1</v>
      </c>
    </row>
    <row r="22" spans="1:7" s="54" customFormat="1" ht="15" customHeight="1">
      <c r="A22" s="80"/>
      <c r="B22" s="79" t="s">
        <v>402</v>
      </c>
      <c r="C22" s="607">
        <f t="shared" si="1"/>
        <v>3</v>
      </c>
      <c r="D22" s="483">
        <v>1</v>
      </c>
      <c r="E22" s="495">
        <v>2</v>
      </c>
      <c r="F22" s="495">
        <v>0</v>
      </c>
      <c r="G22" s="494">
        <v>0</v>
      </c>
    </row>
    <row r="23" spans="1:7" s="54" customFormat="1" ht="15" customHeight="1">
      <c r="A23" s="80"/>
      <c r="B23" s="79" t="s">
        <v>403</v>
      </c>
      <c r="C23" s="607">
        <f t="shared" si="1"/>
        <v>3</v>
      </c>
      <c r="D23" s="483">
        <v>2</v>
      </c>
      <c r="E23" s="495">
        <v>1</v>
      </c>
      <c r="F23" s="495">
        <v>0</v>
      </c>
      <c r="G23" s="494">
        <v>0</v>
      </c>
    </row>
    <row r="24" spans="1:7" s="54" customFormat="1" ht="15" customHeight="1">
      <c r="A24" s="80"/>
      <c r="B24" s="79" t="s">
        <v>404</v>
      </c>
      <c r="C24" s="607">
        <f t="shared" si="1"/>
        <v>3</v>
      </c>
      <c r="D24" s="483">
        <v>1</v>
      </c>
      <c r="E24" s="495">
        <v>0</v>
      </c>
      <c r="F24" s="495">
        <v>0</v>
      </c>
      <c r="G24" s="494">
        <v>2</v>
      </c>
    </row>
    <row r="25" spans="1:7" s="54" customFormat="1" ht="15" customHeight="1">
      <c r="A25" s="80"/>
      <c r="B25" s="79" t="s">
        <v>204</v>
      </c>
      <c r="C25" s="607">
        <f t="shared" si="1"/>
        <v>6</v>
      </c>
      <c r="D25" s="483">
        <v>4</v>
      </c>
      <c r="E25" s="495">
        <v>1</v>
      </c>
      <c r="F25" s="495">
        <v>0</v>
      </c>
      <c r="G25" s="494">
        <v>1</v>
      </c>
    </row>
    <row r="26" spans="1:7" s="54" customFormat="1" ht="15" customHeight="1">
      <c r="A26" s="80"/>
      <c r="B26" s="79" t="s">
        <v>205</v>
      </c>
      <c r="C26" s="607">
        <f t="shared" si="1"/>
        <v>5</v>
      </c>
      <c r="D26" s="483">
        <v>3</v>
      </c>
      <c r="E26" s="483">
        <v>2</v>
      </c>
      <c r="F26" s="495">
        <v>0</v>
      </c>
      <c r="G26" s="494">
        <v>0</v>
      </c>
    </row>
    <row r="27" spans="1:7" s="54" customFormat="1" ht="15" customHeight="1">
      <c r="A27" s="1026" t="s">
        <v>92</v>
      </c>
      <c r="B27" s="1027"/>
      <c r="C27" s="605">
        <f>SUM(D27:G27)</f>
        <v>70</v>
      </c>
      <c r="D27" s="605">
        <f>SUM(D28:D36)</f>
        <v>45</v>
      </c>
      <c r="E27" s="605">
        <f>SUM(E28:E36)</f>
        <v>16</v>
      </c>
      <c r="F27" s="605">
        <f>SUM(F28:F36)</f>
        <v>1</v>
      </c>
      <c r="G27" s="606">
        <f>SUM(G28:G36)</f>
        <v>8</v>
      </c>
    </row>
    <row r="28" spans="1:7" s="54" customFormat="1" ht="15" customHeight="1">
      <c r="A28" s="80"/>
      <c r="B28" s="79" t="s">
        <v>405</v>
      </c>
      <c r="C28" s="607">
        <f>SUM(D28:G28)</f>
        <v>43</v>
      </c>
      <c r="D28" s="483">
        <v>33</v>
      </c>
      <c r="E28" s="483">
        <v>7</v>
      </c>
      <c r="F28" s="483">
        <v>0</v>
      </c>
      <c r="G28" s="494">
        <v>3</v>
      </c>
    </row>
    <row r="29" spans="1:7" s="54" customFormat="1" ht="15" customHeight="1">
      <c r="A29" s="80"/>
      <c r="B29" s="79" t="s">
        <v>406</v>
      </c>
      <c r="C29" s="607">
        <f aca="true" t="shared" si="2" ref="C29:C36">SUM(D29:G29)</f>
        <v>3</v>
      </c>
      <c r="D29" s="483">
        <v>1</v>
      </c>
      <c r="E29" s="483">
        <v>2</v>
      </c>
      <c r="F29" s="495">
        <v>0</v>
      </c>
      <c r="G29" s="494">
        <v>0</v>
      </c>
    </row>
    <row r="30" spans="1:7" s="54" customFormat="1" ht="15" customHeight="1">
      <c r="A30" s="80"/>
      <c r="B30" s="79" t="s">
        <v>407</v>
      </c>
      <c r="C30" s="607">
        <f t="shared" si="2"/>
        <v>1</v>
      </c>
      <c r="D30" s="483">
        <v>1</v>
      </c>
      <c r="E30" s="495">
        <v>0</v>
      </c>
      <c r="F30" s="495">
        <v>0</v>
      </c>
      <c r="G30" s="497">
        <v>0</v>
      </c>
    </row>
    <row r="31" spans="1:7" s="54" customFormat="1" ht="15" customHeight="1">
      <c r="A31" s="80"/>
      <c r="B31" s="79" t="s">
        <v>408</v>
      </c>
      <c r="C31" s="607">
        <f t="shared" si="2"/>
        <v>2</v>
      </c>
      <c r="D31" s="495">
        <v>1</v>
      </c>
      <c r="E31" s="495">
        <v>0</v>
      </c>
      <c r="F31" s="495">
        <v>0</v>
      </c>
      <c r="G31" s="494">
        <v>1</v>
      </c>
    </row>
    <row r="32" spans="1:7" s="54" customFormat="1" ht="15" customHeight="1">
      <c r="A32" s="80"/>
      <c r="B32" s="79" t="s">
        <v>409</v>
      </c>
      <c r="C32" s="607">
        <f t="shared" si="2"/>
        <v>10</v>
      </c>
      <c r="D32" s="483">
        <v>5</v>
      </c>
      <c r="E32" s="495">
        <v>4</v>
      </c>
      <c r="F32" s="483">
        <v>0</v>
      </c>
      <c r="G32" s="494">
        <v>1</v>
      </c>
    </row>
    <row r="33" spans="1:7" s="54" customFormat="1" ht="15" customHeight="1">
      <c r="A33" s="80"/>
      <c r="B33" s="79" t="s">
        <v>410</v>
      </c>
      <c r="C33" s="607">
        <f t="shared" si="2"/>
        <v>7</v>
      </c>
      <c r="D33" s="483">
        <v>2</v>
      </c>
      <c r="E33" s="495">
        <v>2</v>
      </c>
      <c r="F33" s="483">
        <v>1</v>
      </c>
      <c r="G33" s="494">
        <v>2</v>
      </c>
    </row>
    <row r="34" spans="1:7" s="54" customFormat="1" ht="15" customHeight="1">
      <c r="A34" s="80"/>
      <c r="B34" s="79" t="s">
        <v>411</v>
      </c>
      <c r="C34" s="607">
        <f t="shared" si="2"/>
        <v>0</v>
      </c>
      <c r="D34" s="495">
        <v>0</v>
      </c>
      <c r="E34" s="495">
        <v>0</v>
      </c>
      <c r="F34" s="495">
        <v>0</v>
      </c>
      <c r="G34" s="494">
        <v>0</v>
      </c>
    </row>
    <row r="35" spans="1:7" s="54" customFormat="1" ht="15" customHeight="1">
      <c r="A35" s="80"/>
      <c r="B35" s="79" t="s">
        <v>412</v>
      </c>
      <c r="C35" s="607">
        <f t="shared" si="2"/>
        <v>4</v>
      </c>
      <c r="D35" s="483">
        <v>2</v>
      </c>
      <c r="E35" s="495">
        <v>1</v>
      </c>
      <c r="F35" s="495">
        <v>0</v>
      </c>
      <c r="G35" s="494">
        <v>1</v>
      </c>
    </row>
    <row r="36" spans="1:7" s="54" customFormat="1" ht="15" customHeight="1">
      <c r="A36" s="84"/>
      <c r="B36" s="83" t="s">
        <v>413</v>
      </c>
      <c r="C36" s="607">
        <f t="shared" si="2"/>
        <v>0</v>
      </c>
      <c r="D36" s="495">
        <v>0</v>
      </c>
      <c r="E36" s="495">
        <v>0</v>
      </c>
      <c r="F36" s="495">
        <v>0</v>
      </c>
      <c r="G36" s="496">
        <v>0</v>
      </c>
    </row>
    <row r="37" spans="1:7" ht="15" customHeight="1">
      <c r="A37" s="1026" t="s">
        <v>93</v>
      </c>
      <c r="B37" s="1027"/>
      <c r="C37" s="605">
        <f>SUM(D37:G37)</f>
        <v>161</v>
      </c>
      <c r="D37" s="606">
        <f>SUM(D38:D50)</f>
        <v>113</v>
      </c>
      <c r="E37" s="605">
        <f>SUM(E38:E50)</f>
        <v>35</v>
      </c>
      <c r="F37" s="605">
        <f>SUM(F38:F50)</f>
        <v>2</v>
      </c>
      <c r="G37" s="606">
        <f>SUM(G38:G50)</f>
        <v>11</v>
      </c>
    </row>
    <row r="38" spans="1:7" ht="15" customHeight="1">
      <c r="A38" s="80"/>
      <c r="B38" s="79" t="s">
        <v>275</v>
      </c>
      <c r="C38" s="607">
        <f>SUM(D38:G38)</f>
        <v>96</v>
      </c>
      <c r="D38" s="494">
        <v>69</v>
      </c>
      <c r="E38" s="483">
        <v>21</v>
      </c>
      <c r="F38" s="483">
        <v>2</v>
      </c>
      <c r="G38" s="494">
        <v>4</v>
      </c>
    </row>
    <row r="39" spans="1:7" ht="15" customHeight="1">
      <c r="A39" s="80"/>
      <c r="B39" s="79" t="s">
        <v>276</v>
      </c>
      <c r="C39" s="607">
        <f>SUM(D39:G39)</f>
        <v>36</v>
      </c>
      <c r="D39" s="494">
        <v>26</v>
      </c>
      <c r="E39" s="483">
        <v>8</v>
      </c>
      <c r="F39" s="483">
        <v>0</v>
      </c>
      <c r="G39" s="494">
        <v>2</v>
      </c>
    </row>
    <row r="40" spans="1:7" ht="15" customHeight="1">
      <c r="A40" s="80"/>
      <c r="B40" s="79" t="s">
        <v>277</v>
      </c>
      <c r="C40" s="607">
        <f>SUM(D40:G40)</f>
        <v>0</v>
      </c>
      <c r="D40" s="497">
        <v>0</v>
      </c>
      <c r="E40" s="495">
        <v>0</v>
      </c>
      <c r="F40" s="495">
        <v>0</v>
      </c>
      <c r="G40" s="497">
        <v>0</v>
      </c>
    </row>
    <row r="41" spans="1:7" ht="15" customHeight="1">
      <c r="A41" s="80"/>
      <c r="B41" s="83" t="s">
        <v>278</v>
      </c>
      <c r="C41" s="607">
        <f>SUM(D41:G41)</f>
        <v>2</v>
      </c>
      <c r="D41" s="484">
        <v>2</v>
      </c>
      <c r="E41" s="495">
        <v>0</v>
      </c>
      <c r="F41" s="495">
        <v>0</v>
      </c>
      <c r="G41" s="496">
        <v>0</v>
      </c>
    </row>
    <row r="42" spans="1:7" ht="15" customHeight="1">
      <c r="A42" s="80"/>
      <c r="B42" s="79" t="s">
        <v>279</v>
      </c>
      <c r="C42" s="607">
        <f aca="true" t="shared" si="3" ref="C42:C49">SUM(D42:G42)</f>
        <v>1</v>
      </c>
      <c r="D42" s="494">
        <v>1</v>
      </c>
      <c r="E42" s="495">
        <v>0</v>
      </c>
      <c r="F42" s="495">
        <v>0</v>
      </c>
      <c r="G42" s="497">
        <v>0</v>
      </c>
    </row>
    <row r="43" spans="1:7" ht="15" customHeight="1">
      <c r="A43" s="80"/>
      <c r="B43" s="83" t="s">
        <v>280</v>
      </c>
      <c r="C43" s="607">
        <f>SUM(D43:G43)</f>
        <v>7</v>
      </c>
      <c r="D43" s="494">
        <v>5</v>
      </c>
      <c r="E43" s="495">
        <v>2</v>
      </c>
      <c r="F43" s="495">
        <v>0</v>
      </c>
      <c r="G43" s="494">
        <v>0</v>
      </c>
    </row>
    <row r="44" spans="1:7" ht="15" customHeight="1">
      <c r="A44" s="80"/>
      <c r="B44" s="79" t="s">
        <v>94</v>
      </c>
      <c r="C44" s="607">
        <f>SUM(D44:G44)</f>
        <v>6</v>
      </c>
      <c r="D44" s="494">
        <v>3</v>
      </c>
      <c r="E44" s="483">
        <v>2</v>
      </c>
      <c r="F44" s="495">
        <v>0</v>
      </c>
      <c r="G44" s="494">
        <v>1</v>
      </c>
    </row>
    <row r="45" spans="1:7" ht="15" customHeight="1">
      <c r="A45" s="80"/>
      <c r="B45" s="79" t="s">
        <v>281</v>
      </c>
      <c r="C45" s="607">
        <f>SUM(D45:G45)</f>
        <v>0</v>
      </c>
      <c r="D45" s="497">
        <v>0</v>
      </c>
      <c r="E45" s="495">
        <v>0</v>
      </c>
      <c r="F45" s="495">
        <v>0</v>
      </c>
      <c r="G45" s="497">
        <v>0</v>
      </c>
    </row>
    <row r="46" spans="1:7" ht="15" customHeight="1">
      <c r="A46" s="80"/>
      <c r="B46" s="79" t="s">
        <v>282</v>
      </c>
      <c r="C46" s="607">
        <f>SUM(D46:G46)</f>
        <v>1</v>
      </c>
      <c r="D46" s="497">
        <v>0</v>
      </c>
      <c r="E46" s="495">
        <v>0</v>
      </c>
      <c r="F46" s="495">
        <v>0</v>
      </c>
      <c r="G46" s="494">
        <v>1</v>
      </c>
    </row>
    <row r="47" spans="1:7" ht="15" customHeight="1">
      <c r="A47" s="80"/>
      <c r="B47" s="79" t="s">
        <v>283</v>
      </c>
      <c r="C47" s="607">
        <f t="shared" si="3"/>
        <v>2</v>
      </c>
      <c r="D47" s="497">
        <v>1</v>
      </c>
      <c r="E47" s="495">
        <v>0</v>
      </c>
      <c r="F47" s="495">
        <v>0</v>
      </c>
      <c r="G47" s="494">
        <v>1</v>
      </c>
    </row>
    <row r="48" spans="1:7" ht="15" customHeight="1">
      <c r="A48" s="80"/>
      <c r="B48" s="79" t="s">
        <v>284</v>
      </c>
      <c r="C48" s="607">
        <f t="shared" si="3"/>
        <v>3</v>
      </c>
      <c r="D48" s="497">
        <v>1</v>
      </c>
      <c r="E48" s="495">
        <v>0</v>
      </c>
      <c r="F48" s="495">
        <v>0</v>
      </c>
      <c r="G48" s="494">
        <v>2</v>
      </c>
    </row>
    <row r="49" spans="1:7" ht="15" customHeight="1">
      <c r="A49" s="80"/>
      <c r="B49" s="79" t="s">
        <v>285</v>
      </c>
      <c r="C49" s="607">
        <f t="shared" si="3"/>
        <v>1</v>
      </c>
      <c r="D49" s="497">
        <v>0</v>
      </c>
      <c r="E49" s="483">
        <v>1</v>
      </c>
      <c r="F49" s="495">
        <v>0</v>
      </c>
      <c r="G49" s="497">
        <v>0</v>
      </c>
    </row>
    <row r="50" spans="1:7" ht="15" customHeight="1">
      <c r="A50" s="80"/>
      <c r="B50" s="79" t="s">
        <v>227</v>
      </c>
      <c r="C50" s="607">
        <f aca="true" t="shared" si="4" ref="C50:C55">SUM(D50:G50)</f>
        <v>6</v>
      </c>
      <c r="D50" s="494">
        <v>5</v>
      </c>
      <c r="E50" s="483">
        <v>1</v>
      </c>
      <c r="F50" s="495">
        <v>0</v>
      </c>
      <c r="G50" s="494">
        <v>0</v>
      </c>
    </row>
    <row r="51" spans="1:7" ht="15" customHeight="1">
      <c r="A51" s="1026" t="s">
        <v>95</v>
      </c>
      <c r="B51" s="1027"/>
      <c r="C51" s="605">
        <f>SUM(D51:G51)</f>
        <v>12</v>
      </c>
      <c r="D51" s="606">
        <f>SUM(D52:D55)</f>
        <v>9</v>
      </c>
      <c r="E51" s="605">
        <f>SUM(E52:E55)</f>
        <v>2</v>
      </c>
      <c r="F51" s="605">
        <f>SUM(F52:F55)</f>
        <v>0</v>
      </c>
      <c r="G51" s="606">
        <f>SUM(G52:G55)</f>
        <v>1</v>
      </c>
    </row>
    <row r="52" spans="1:7" ht="15" customHeight="1">
      <c r="A52" s="80"/>
      <c r="B52" s="79" t="s">
        <v>414</v>
      </c>
      <c r="C52" s="607">
        <f t="shared" si="4"/>
        <v>0</v>
      </c>
      <c r="D52" s="497">
        <v>0</v>
      </c>
      <c r="E52" s="495">
        <v>0</v>
      </c>
      <c r="F52" s="495">
        <v>0</v>
      </c>
      <c r="G52" s="497">
        <v>0</v>
      </c>
    </row>
    <row r="53" spans="1:7" ht="15" customHeight="1">
      <c r="A53" s="80"/>
      <c r="B53" s="79" t="s">
        <v>415</v>
      </c>
      <c r="C53" s="607">
        <f t="shared" si="4"/>
        <v>0</v>
      </c>
      <c r="D53" s="497">
        <v>0</v>
      </c>
      <c r="E53" s="495">
        <v>0</v>
      </c>
      <c r="F53" s="495">
        <v>0</v>
      </c>
      <c r="G53" s="497">
        <v>0</v>
      </c>
    </row>
    <row r="54" spans="1:7" ht="15" customHeight="1">
      <c r="A54" s="80"/>
      <c r="B54" s="79" t="s">
        <v>416</v>
      </c>
      <c r="C54" s="607">
        <f t="shared" si="4"/>
        <v>1</v>
      </c>
      <c r="D54" s="494">
        <v>1</v>
      </c>
      <c r="E54" s="495">
        <v>0</v>
      </c>
      <c r="F54" s="495">
        <v>0</v>
      </c>
      <c r="G54" s="497">
        <v>0</v>
      </c>
    </row>
    <row r="55" spans="1:7" ht="15" customHeight="1">
      <c r="A55" s="80"/>
      <c r="B55" s="79" t="s">
        <v>243</v>
      </c>
      <c r="C55" s="607">
        <f t="shared" si="4"/>
        <v>11</v>
      </c>
      <c r="D55" s="494">
        <v>8</v>
      </c>
      <c r="E55" s="495">
        <v>2</v>
      </c>
      <c r="F55" s="495">
        <v>0</v>
      </c>
      <c r="G55" s="497">
        <v>1</v>
      </c>
    </row>
    <row r="56" spans="1:7" ht="15" customHeight="1">
      <c r="A56" s="1026" t="s">
        <v>96</v>
      </c>
      <c r="B56" s="1027"/>
      <c r="C56" s="605">
        <f>SUM(D56:G56)</f>
        <v>107</v>
      </c>
      <c r="D56" s="606">
        <f>SUM(D57:D68)</f>
        <v>68</v>
      </c>
      <c r="E56" s="605">
        <f>SUM(E57:E68)</f>
        <v>27</v>
      </c>
      <c r="F56" s="605">
        <f>SUM(F57:F68)</f>
        <v>4</v>
      </c>
      <c r="G56" s="606">
        <f>SUM(G57:G68)</f>
        <v>8</v>
      </c>
    </row>
    <row r="57" spans="1:7" ht="15" customHeight="1">
      <c r="A57" s="80"/>
      <c r="B57" s="79" t="s">
        <v>417</v>
      </c>
      <c r="C57" s="607">
        <f aca="true" t="shared" si="5" ref="C57:C66">SUM(D57:G57)</f>
        <v>27</v>
      </c>
      <c r="D57" s="494">
        <v>14</v>
      </c>
      <c r="E57" s="483">
        <v>10</v>
      </c>
      <c r="F57" s="495">
        <v>0</v>
      </c>
      <c r="G57" s="494">
        <v>3</v>
      </c>
    </row>
    <row r="58" spans="1:7" ht="15" customHeight="1">
      <c r="A58" s="80"/>
      <c r="B58" s="79" t="s">
        <v>244</v>
      </c>
      <c r="C58" s="607">
        <f t="shared" si="5"/>
        <v>45</v>
      </c>
      <c r="D58" s="494">
        <v>34</v>
      </c>
      <c r="E58" s="483">
        <v>8</v>
      </c>
      <c r="F58" s="483">
        <v>1</v>
      </c>
      <c r="G58" s="494">
        <v>2</v>
      </c>
    </row>
    <row r="59" spans="1:7" ht="15" customHeight="1">
      <c r="A59" s="80"/>
      <c r="B59" s="79" t="s">
        <v>418</v>
      </c>
      <c r="C59" s="607">
        <f t="shared" si="5"/>
        <v>2</v>
      </c>
      <c r="D59" s="494">
        <v>2</v>
      </c>
      <c r="E59" s="495">
        <v>0</v>
      </c>
      <c r="F59" s="483">
        <v>0</v>
      </c>
      <c r="G59" s="497">
        <v>0</v>
      </c>
    </row>
    <row r="60" spans="1:7" ht="15" customHeight="1">
      <c r="A60" s="80"/>
      <c r="B60" s="79" t="s">
        <v>419</v>
      </c>
      <c r="C60" s="607">
        <f t="shared" si="5"/>
        <v>2</v>
      </c>
      <c r="D60" s="494">
        <v>2</v>
      </c>
      <c r="E60" s="495">
        <v>0</v>
      </c>
      <c r="F60" s="495">
        <v>0</v>
      </c>
      <c r="G60" s="497">
        <v>0</v>
      </c>
    </row>
    <row r="61" spans="1:7" ht="15" customHeight="1">
      <c r="A61" s="80"/>
      <c r="B61" s="79" t="s">
        <v>420</v>
      </c>
      <c r="C61" s="607">
        <f t="shared" si="5"/>
        <v>8</v>
      </c>
      <c r="D61" s="494">
        <v>4</v>
      </c>
      <c r="E61" s="495">
        <v>3</v>
      </c>
      <c r="F61" s="483">
        <v>1</v>
      </c>
      <c r="G61" s="497">
        <v>0</v>
      </c>
    </row>
    <row r="62" spans="1:7" ht="15" customHeight="1">
      <c r="A62" s="80"/>
      <c r="B62" s="79" t="s">
        <v>421</v>
      </c>
      <c r="C62" s="607">
        <f t="shared" si="5"/>
        <v>0</v>
      </c>
      <c r="D62" s="497">
        <v>0</v>
      </c>
      <c r="E62" s="495">
        <v>0</v>
      </c>
      <c r="F62" s="495">
        <v>0</v>
      </c>
      <c r="G62" s="497">
        <v>0</v>
      </c>
    </row>
    <row r="63" spans="1:7" ht="15" customHeight="1">
      <c r="A63" s="80"/>
      <c r="B63" s="83" t="s">
        <v>422</v>
      </c>
      <c r="C63" s="607">
        <f t="shared" si="5"/>
        <v>6</v>
      </c>
      <c r="D63" s="484">
        <v>3</v>
      </c>
      <c r="E63" s="495">
        <v>3</v>
      </c>
      <c r="F63" s="495">
        <v>0</v>
      </c>
      <c r="G63" s="484">
        <v>0</v>
      </c>
    </row>
    <row r="64" spans="1:7" ht="15" customHeight="1">
      <c r="A64" s="80"/>
      <c r="B64" s="83" t="s">
        <v>423</v>
      </c>
      <c r="C64" s="607">
        <f t="shared" si="5"/>
        <v>5</v>
      </c>
      <c r="D64" s="484">
        <v>2</v>
      </c>
      <c r="E64" s="495">
        <v>1</v>
      </c>
      <c r="F64" s="495">
        <v>0</v>
      </c>
      <c r="G64" s="484">
        <v>2</v>
      </c>
    </row>
    <row r="65" spans="1:7" ht="15" customHeight="1">
      <c r="A65" s="80"/>
      <c r="B65" s="83" t="s">
        <v>424</v>
      </c>
      <c r="C65" s="607">
        <f t="shared" si="5"/>
        <v>10</v>
      </c>
      <c r="D65" s="484">
        <v>6</v>
      </c>
      <c r="E65" s="495">
        <v>2</v>
      </c>
      <c r="F65" s="483">
        <v>2</v>
      </c>
      <c r="G65" s="496">
        <v>0</v>
      </c>
    </row>
    <row r="66" spans="1:7" ht="15" customHeight="1">
      <c r="A66" s="80"/>
      <c r="B66" s="83" t="s">
        <v>425</v>
      </c>
      <c r="C66" s="607">
        <f t="shared" si="5"/>
        <v>0</v>
      </c>
      <c r="D66" s="496">
        <v>0</v>
      </c>
      <c r="E66" s="495">
        <v>0</v>
      </c>
      <c r="F66" s="495">
        <v>0</v>
      </c>
      <c r="G66" s="496">
        <v>0</v>
      </c>
    </row>
    <row r="67" spans="1:7" ht="15" customHeight="1">
      <c r="A67" s="80"/>
      <c r="B67" s="79" t="s">
        <v>426</v>
      </c>
      <c r="C67" s="607">
        <f aca="true" t="shared" si="6" ref="C67:C72">SUM(D67:G67)</f>
        <v>1</v>
      </c>
      <c r="D67" s="497">
        <v>0</v>
      </c>
      <c r="E67" s="495">
        <v>0</v>
      </c>
      <c r="F67" s="495">
        <v>0</v>
      </c>
      <c r="G67" s="494">
        <v>1</v>
      </c>
    </row>
    <row r="68" spans="1:7" ht="15" customHeight="1">
      <c r="A68" s="80"/>
      <c r="B68" s="79" t="s">
        <v>427</v>
      </c>
      <c r="C68" s="607">
        <f t="shared" si="6"/>
        <v>1</v>
      </c>
      <c r="D68" s="497">
        <v>1</v>
      </c>
      <c r="E68" s="495">
        <v>0</v>
      </c>
      <c r="F68" s="495">
        <v>0</v>
      </c>
      <c r="G68" s="494">
        <v>0</v>
      </c>
    </row>
    <row r="69" spans="1:7" ht="15" customHeight="1">
      <c r="A69" s="1026" t="s">
        <v>162</v>
      </c>
      <c r="B69" s="1027"/>
      <c r="C69" s="605">
        <f t="shared" si="6"/>
        <v>55</v>
      </c>
      <c r="D69" s="610">
        <f>D70</f>
        <v>0</v>
      </c>
      <c r="E69" s="610">
        <f>E70</f>
        <v>48</v>
      </c>
      <c r="F69" s="610">
        <f>F70</f>
        <v>7</v>
      </c>
      <c r="G69" s="611">
        <f>G70</f>
        <v>0</v>
      </c>
    </row>
    <row r="70" spans="1:7" ht="15" customHeight="1">
      <c r="A70" s="80"/>
      <c r="B70" s="83" t="s">
        <v>518</v>
      </c>
      <c r="C70" s="607">
        <f t="shared" si="6"/>
        <v>55</v>
      </c>
      <c r="D70" s="483">
        <v>0</v>
      </c>
      <c r="E70" s="498">
        <v>48</v>
      </c>
      <c r="F70" s="499">
        <v>7</v>
      </c>
      <c r="G70" s="484">
        <v>0</v>
      </c>
    </row>
    <row r="71" spans="1:7" ht="15" customHeight="1">
      <c r="A71" s="1026" t="s">
        <v>163</v>
      </c>
      <c r="B71" s="1027"/>
      <c r="C71" s="605">
        <f t="shared" si="6"/>
        <v>249</v>
      </c>
      <c r="D71" s="610">
        <f>D72</f>
        <v>192</v>
      </c>
      <c r="E71" s="611">
        <f>E72</f>
        <v>40</v>
      </c>
      <c r="F71" s="610">
        <f>F72</f>
        <v>1</v>
      </c>
      <c r="G71" s="611">
        <f>G72</f>
        <v>16</v>
      </c>
    </row>
    <row r="72" spans="1:7" ht="15" customHeight="1" thickBot="1">
      <c r="A72" s="81"/>
      <c r="B72" s="82" t="s">
        <v>428</v>
      </c>
      <c r="C72" s="609">
        <f t="shared" si="6"/>
        <v>249</v>
      </c>
      <c r="D72" s="488">
        <v>192</v>
      </c>
      <c r="E72" s="487">
        <v>40</v>
      </c>
      <c r="F72" s="487">
        <v>1</v>
      </c>
      <c r="G72" s="488">
        <v>16</v>
      </c>
    </row>
    <row r="73" ht="18.75" customHeight="1">
      <c r="G73" s="358" t="s">
        <v>496</v>
      </c>
    </row>
  </sheetData>
  <sheetProtection/>
  <mergeCells count="10">
    <mergeCell ref="A3:B3"/>
    <mergeCell ref="A4:B4"/>
    <mergeCell ref="A5:B5"/>
    <mergeCell ref="A14:B14"/>
    <mergeCell ref="A71:B71"/>
    <mergeCell ref="A37:B37"/>
    <mergeCell ref="A51:B51"/>
    <mergeCell ref="A56:B56"/>
    <mergeCell ref="A69:B69"/>
    <mergeCell ref="A27:B27"/>
  </mergeCells>
  <printOptions/>
  <pageMargins left="0.97" right="0.75" top="0.68" bottom="0.19" header="0.512" footer="0.19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00390625" defaultRowHeight="13.5"/>
  <cols>
    <col min="1" max="1" width="2.875" style="14" customWidth="1"/>
    <col min="2" max="2" width="14.50390625" style="14" customWidth="1"/>
    <col min="3" max="5" width="9.125" style="14" customWidth="1"/>
    <col min="6" max="10" width="7.625" style="14" customWidth="1"/>
    <col min="11" max="11" width="9.125" style="14" customWidth="1"/>
    <col min="12" max="15" width="7.875" style="14" customWidth="1"/>
    <col min="16" max="16" width="7.625" style="14" customWidth="1"/>
    <col min="17" max="16384" width="9.00390625" style="14" customWidth="1"/>
  </cols>
  <sheetData>
    <row r="1" spans="1:9" s="11" customFormat="1" ht="24.75" customHeight="1">
      <c r="A1" s="11" t="s">
        <v>439</v>
      </c>
      <c r="G1" s="396"/>
      <c r="H1" s="398"/>
      <c r="I1" s="396"/>
    </row>
    <row r="2" spans="1:12" ht="24.75" customHeight="1" thickBot="1">
      <c r="A2" s="12"/>
      <c r="B2" s="12"/>
      <c r="C2" s="12"/>
      <c r="D2" s="12"/>
      <c r="E2" s="12"/>
      <c r="F2" s="13"/>
      <c r="G2" s="12"/>
      <c r="H2" s="12"/>
      <c r="J2" s="13"/>
      <c r="K2" s="15" t="s">
        <v>574</v>
      </c>
      <c r="L2" s="16"/>
    </row>
    <row r="3" spans="1:12" ht="24.75" customHeight="1">
      <c r="A3" s="1037" t="s">
        <v>122</v>
      </c>
      <c r="B3" s="1038"/>
      <c r="C3" s="1035" t="s">
        <v>436</v>
      </c>
      <c r="D3" s="1035" t="s">
        <v>209</v>
      </c>
      <c r="E3" s="1032" t="s">
        <v>207</v>
      </c>
      <c r="F3" s="1033"/>
      <c r="G3" s="1033"/>
      <c r="H3" s="1034"/>
      <c r="I3" s="1035" t="s">
        <v>210</v>
      </c>
      <c r="J3" s="1035" t="s">
        <v>211</v>
      </c>
      <c r="K3" s="1030" t="s">
        <v>123</v>
      </c>
      <c r="L3" s="16"/>
    </row>
    <row r="4" spans="1:12" ht="24.75" customHeight="1">
      <c r="A4" s="1039"/>
      <c r="B4" s="1040"/>
      <c r="C4" s="1036"/>
      <c r="D4" s="1036"/>
      <c r="E4" s="86" t="s">
        <v>212</v>
      </c>
      <c r="F4" s="87" t="s">
        <v>124</v>
      </c>
      <c r="G4" s="86" t="s">
        <v>125</v>
      </c>
      <c r="H4" s="88" t="s">
        <v>213</v>
      </c>
      <c r="I4" s="1036"/>
      <c r="J4" s="1036"/>
      <c r="K4" s="1031"/>
      <c r="L4" s="16"/>
    </row>
    <row r="5" spans="1:13" ht="24.75" customHeight="1">
      <c r="A5" s="1051" t="s">
        <v>126</v>
      </c>
      <c r="B5" s="1048"/>
      <c r="C5" s="612">
        <f>SUM(C6:C12)</f>
        <v>25</v>
      </c>
      <c r="D5" s="612">
        <f aca="true" t="shared" si="0" ref="D5:J5">SUM(D6:D12)</f>
        <v>752</v>
      </c>
      <c r="E5" s="612">
        <f t="shared" si="0"/>
        <v>3029</v>
      </c>
      <c r="F5" s="612">
        <f t="shared" si="0"/>
        <v>52</v>
      </c>
      <c r="G5" s="612">
        <f t="shared" si="0"/>
        <v>112</v>
      </c>
      <c r="H5" s="613">
        <f>SUM(H6:H12)</f>
        <v>3193</v>
      </c>
      <c r="I5" s="612">
        <f t="shared" si="0"/>
        <v>264</v>
      </c>
      <c r="J5" s="612">
        <f t="shared" si="0"/>
        <v>33</v>
      </c>
      <c r="K5" s="614">
        <f>SUM(K6:K12)</f>
        <v>4267</v>
      </c>
      <c r="L5" s="16"/>
      <c r="M5" s="17"/>
    </row>
    <row r="6" spans="1:13" ht="24.75" customHeight="1">
      <c r="A6" s="1047" t="s">
        <v>127</v>
      </c>
      <c r="B6" s="1048"/>
      <c r="C6" s="500">
        <v>5</v>
      </c>
      <c r="D6" s="501">
        <v>223</v>
      </c>
      <c r="E6" s="500">
        <v>1052</v>
      </c>
      <c r="F6" s="501">
        <v>15</v>
      </c>
      <c r="G6" s="500">
        <v>32</v>
      </c>
      <c r="H6" s="615">
        <f>SUM(E6:G6)</f>
        <v>1099</v>
      </c>
      <c r="I6" s="500">
        <v>72</v>
      </c>
      <c r="J6" s="500">
        <v>23</v>
      </c>
      <c r="K6" s="617">
        <f>C6+D6+H6+I6+J6</f>
        <v>1422</v>
      </c>
      <c r="L6" s="16"/>
      <c r="M6" s="17"/>
    </row>
    <row r="7" spans="1:13" ht="24.75" customHeight="1">
      <c r="A7" s="1047" t="s">
        <v>128</v>
      </c>
      <c r="B7" s="1048"/>
      <c r="C7" s="500">
        <v>5</v>
      </c>
      <c r="D7" s="501">
        <v>160</v>
      </c>
      <c r="E7" s="500">
        <v>857</v>
      </c>
      <c r="F7" s="501">
        <v>25</v>
      </c>
      <c r="G7" s="500">
        <v>28</v>
      </c>
      <c r="H7" s="615">
        <f aca="true" t="shared" si="1" ref="H7:H12">SUM(E7:G7)</f>
        <v>910</v>
      </c>
      <c r="I7" s="500">
        <v>75</v>
      </c>
      <c r="J7" s="500">
        <v>4</v>
      </c>
      <c r="K7" s="617">
        <f aca="true" t="shared" si="2" ref="K7:K12">C7+D7+H7+I7+J7</f>
        <v>1154</v>
      </c>
      <c r="L7" s="16"/>
      <c r="M7" s="17"/>
    </row>
    <row r="8" spans="1:13" ht="24.75" customHeight="1">
      <c r="A8" s="1047" t="s">
        <v>129</v>
      </c>
      <c r="B8" s="1048"/>
      <c r="C8" s="500">
        <v>3</v>
      </c>
      <c r="D8" s="501">
        <v>34</v>
      </c>
      <c r="E8" s="500">
        <v>156</v>
      </c>
      <c r="F8" s="501">
        <v>1</v>
      </c>
      <c r="G8" s="500">
        <v>9</v>
      </c>
      <c r="H8" s="615">
        <f t="shared" si="1"/>
        <v>166</v>
      </c>
      <c r="I8" s="500">
        <v>17</v>
      </c>
      <c r="J8" s="500">
        <v>1</v>
      </c>
      <c r="K8" s="617">
        <f>C8+D8+H8+I8+J8</f>
        <v>221</v>
      </c>
      <c r="L8" s="16"/>
      <c r="M8" s="17"/>
    </row>
    <row r="9" spans="1:13" ht="24.75" customHeight="1">
      <c r="A9" s="1047" t="s">
        <v>130</v>
      </c>
      <c r="B9" s="1048"/>
      <c r="C9" s="500">
        <v>5</v>
      </c>
      <c r="D9" s="501">
        <v>89</v>
      </c>
      <c r="E9" s="500">
        <v>363</v>
      </c>
      <c r="F9" s="501">
        <v>6</v>
      </c>
      <c r="G9" s="500">
        <v>7</v>
      </c>
      <c r="H9" s="615">
        <f t="shared" si="1"/>
        <v>376</v>
      </c>
      <c r="I9" s="500">
        <v>30</v>
      </c>
      <c r="J9" s="500">
        <v>0</v>
      </c>
      <c r="K9" s="617">
        <f t="shared" si="2"/>
        <v>500</v>
      </c>
      <c r="L9" s="16"/>
      <c r="M9" s="17"/>
    </row>
    <row r="10" spans="1:13" ht="24.75" customHeight="1">
      <c r="A10" s="1047" t="s">
        <v>131</v>
      </c>
      <c r="B10" s="1048"/>
      <c r="C10" s="500">
        <v>0</v>
      </c>
      <c r="D10" s="501">
        <v>6</v>
      </c>
      <c r="E10" s="500">
        <v>22</v>
      </c>
      <c r="F10" s="501">
        <v>0</v>
      </c>
      <c r="G10" s="500">
        <v>1</v>
      </c>
      <c r="H10" s="615">
        <f t="shared" si="1"/>
        <v>23</v>
      </c>
      <c r="I10" s="500">
        <v>3</v>
      </c>
      <c r="J10" s="500">
        <v>0</v>
      </c>
      <c r="K10" s="617">
        <f t="shared" si="2"/>
        <v>32</v>
      </c>
      <c r="L10" s="16"/>
      <c r="M10" s="17"/>
    </row>
    <row r="11" spans="1:13" ht="24.75" customHeight="1">
      <c r="A11" s="1047" t="s">
        <v>132</v>
      </c>
      <c r="B11" s="1048"/>
      <c r="C11" s="500">
        <v>2</v>
      </c>
      <c r="D11" s="501">
        <v>69</v>
      </c>
      <c r="E11" s="500">
        <v>158</v>
      </c>
      <c r="F11" s="501">
        <v>0</v>
      </c>
      <c r="G11" s="500">
        <v>12</v>
      </c>
      <c r="H11" s="615">
        <f t="shared" si="1"/>
        <v>170</v>
      </c>
      <c r="I11" s="500">
        <v>20</v>
      </c>
      <c r="J11" s="500">
        <v>1</v>
      </c>
      <c r="K11" s="617">
        <f>C11+D11+H11+I11+J11</f>
        <v>262</v>
      </c>
      <c r="L11" s="16"/>
      <c r="M11" s="17"/>
    </row>
    <row r="12" spans="1:13" ht="24.75" customHeight="1" thickBot="1">
      <c r="A12" s="1049" t="s">
        <v>133</v>
      </c>
      <c r="B12" s="1050"/>
      <c r="C12" s="502">
        <v>5</v>
      </c>
      <c r="D12" s="503">
        <v>171</v>
      </c>
      <c r="E12" s="502">
        <v>421</v>
      </c>
      <c r="F12" s="503">
        <v>5</v>
      </c>
      <c r="G12" s="502">
        <v>23</v>
      </c>
      <c r="H12" s="616">
        <f t="shared" si="1"/>
        <v>449</v>
      </c>
      <c r="I12" s="502">
        <v>47</v>
      </c>
      <c r="J12" s="502">
        <v>4</v>
      </c>
      <c r="K12" s="618">
        <f t="shared" si="2"/>
        <v>676</v>
      </c>
      <c r="L12" s="16"/>
      <c r="M12" s="17"/>
    </row>
    <row r="13" spans="1:11" ht="24.75" customHeight="1">
      <c r="A13" s="18"/>
      <c r="B13" s="18"/>
      <c r="C13" s="195"/>
      <c r="D13" s="195"/>
      <c r="E13" s="195"/>
      <c r="F13" s="195"/>
      <c r="G13" s="195"/>
      <c r="H13" s="195"/>
      <c r="I13" s="195"/>
      <c r="J13" s="195"/>
      <c r="K13" s="449"/>
    </row>
    <row r="14" spans="3:11" ht="24.75" customHeight="1">
      <c r="C14" s="17"/>
      <c r="D14" s="17"/>
      <c r="E14" s="17"/>
      <c r="F14" s="17"/>
      <c r="G14" s="17"/>
      <c r="H14" s="17"/>
      <c r="I14" s="17"/>
      <c r="J14" s="17"/>
      <c r="K14" s="17"/>
    </row>
    <row r="15" spans="1:12" s="11" customFormat="1" ht="24.75" customHeight="1">
      <c r="A15" s="11" t="s">
        <v>440</v>
      </c>
      <c r="L15" s="19"/>
    </row>
    <row r="16" spans="1:12" ht="24.75" customHeight="1" thickBo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5" t="s">
        <v>575</v>
      </c>
      <c r="L16" s="16"/>
    </row>
    <row r="17" spans="1:13" s="20" customFormat="1" ht="24.75" customHeight="1">
      <c r="A17" s="1041" t="s">
        <v>100</v>
      </c>
      <c r="B17" s="1042"/>
      <c r="C17" s="1035" t="s">
        <v>437</v>
      </c>
      <c r="D17" s="1035" t="s">
        <v>220</v>
      </c>
      <c r="E17" s="1035" t="s">
        <v>221</v>
      </c>
      <c r="F17" s="1028" t="s">
        <v>438</v>
      </c>
      <c r="G17" s="1029"/>
      <c r="H17" s="1029"/>
      <c r="I17" s="1029"/>
      <c r="J17" s="1029"/>
      <c r="K17" s="1029"/>
      <c r="L17" s="1"/>
      <c r="M17" s="1"/>
    </row>
    <row r="18" spans="1:12" s="20" customFormat="1" ht="24.75" customHeight="1">
      <c r="A18" s="1043"/>
      <c r="B18" s="1044"/>
      <c r="C18" s="1065"/>
      <c r="D18" s="1065"/>
      <c r="E18" s="1065"/>
      <c r="F18" s="89" t="s">
        <v>101</v>
      </c>
      <c r="G18" s="91" t="s">
        <v>102</v>
      </c>
      <c r="H18" s="89" t="s">
        <v>103</v>
      </c>
      <c r="I18" s="1066" t="s">
        <v>104</v>
      </c>
      <c r="J18" s="1066" t="s">
        <v>105</v>
      </c>
      <c r="K18" s="1063" t="s">
        <v>106</v>
      </c>
      <c r="L18" s="1"/>
    </row>
    <row r="19" spans="1:12" s="20" customFormat="1" ht="24.75" customHeight="1">
      <c r="A19" s="1045"/>
      <c r="B19" s="1046"/>
      <c r="C19" s="1036"/>
      <c r="D19" s="1036"/>
      <c r="E19" s="1036"/>
      <c r="F19" s="92" t="s">
        <v>107</v>
      </c>
      <c r="G19" s="93" t="s">
        <v>108</v>
      </c>
      <c r="H19" s="92" t="s">
        <v>109</v>
      </c>
      <c r="I19" s="1067"/>
      <c r="J19" s="1067"/>
      <c r="K19" s="1064"/>
      <c r="L19" s="1"/>
    </row>
    <row r="20" spans="1:13" s="20" customFormat="1" ht="24.75" customHeight="1">
      <c r="A20" s="1052" t="s">
        <v>214</v>
      </c>
      <c r="B20" s="1053"/>
      <c r="C20" s="504">
        <v>1</v>
      </c>
      <c r="D20" s="505">
        <v>0</v>
      </c>
      <c r="E20" s="506">
        <v>0</v>
      </c>
      <c r="F20" s="506">
        <v>0</v>
      </c>
      <c r="G20" s="506">
        <v>0</v>
      </c>
      <c r="H20" s="506">
        <v>0</v>
      </c>
      <c r="I20" s="506">
        <v>0</v>
      </c>
      <c r="J20" s="506">
        <v>0</v>
      </c>
      <c r="K20" s="624">
        <f>SUM(F20:J20)</f>
        <v>0</v>
      </c>
      <c r="L20" s="1"/>
      <c r="M20" s="21"/>
    </row>
    <row r="21" spans="1:13" s="20" customFormat="1" ht="24.75" customHeight="1">
      <c r="A21" s="1056" t="s">
        <v>206</v>
      </c>
      <c r="B21" s="1057"/>
      <c r="C21" s="504">
        <v>25</v>
      </c>
      <c r="D21" s="507">
        <v>13</v>
      </c>
      <c r="E21" s="504">
        <v>1</v>
      </c>
      <c r="F21" s="506">
        <v>0</v>
      </c>
      <c r="G21" s="506">
        <v>0</v>
      </c>
      <c r="H21" s="506">
        <v>0</v>
      </c>
      <c r="I21" s="506">
        <v>0</v>
      </c>
      <c r="J21" s="504">
        <v>1</v>
      </c>
      <c r="K21" s="625">
        <f>SUM(F21:J21)</f>
        <v>1</v>
      </c>
      <c r="L21" s="1"/>
      <c r="M21" s="21"/>
    </row>
    <row r="22" spans="1:13" s="20" customFormat="1" ht="24.75" customHeight="1">
      <c r="A22" s="1054" t="s">
        <v>215</v>
      </c>
      <c r="B22" s="1055"/>
      <c r="C22" s="508">
        <v>752</v>
      </c>
      <c r="D22" s="509">
        <v>232</v>
      </c>
      <c r="E22" s="508">
        <v>49</v>
      </c>
      <c r="F22" s="510">
        <v>0</v>
      </c>
      <c r="G22" s="510">
        <v>0</v>
      </c>
      <c r="H22" s="510">
        <v>0</v>
      </c>
      <c r="I22" s="508">
        <v>0</v>
      </c>
      <c r="J22" s="508">
        <v>49</v>
      </c>
      <c r="K22" s="626">
        <f>SUM(F22:J22)</f>
        <v>49</v>
      </c>
      <c r="L22" s="1"/>
      <c r="M22" s="21"/>
    </row>
    <row r="23" spans="1:13" s="20" customFormat="1" ht="24.75" customHeight="1">
      <c r="A23" s="1058" t="s">
        <v>497</v>
      </c>
      <c r="B23" s="90" t="s">
        <v>216</v>
      </c>
      <c r="C23" s="504">
        <v>133</v>
      </c>
      <c r="D23" s="507">
        <v>92</v>
      </c>
      <c r="E23" s="504">
        <v>15</v>
      </c>
      <c r="F23" s="507">
        <v>0</v>
      </c>
      <c r="G23" s="511">
        <v>0</v>
      </c>
      <c r="H23" s="507">
        <v>0</v>
      </c>
      <c r="I23" s="504">
        <v>0</v>
      </c>
      <c r="J23" s="504">
        <v>15</v>
      </c>
      <c r="K23" s="624">
        <f aca="true" t="shared" si="3" ref="K23:K31">SUM(F23:J23)</f>
        <v>15</v>
      </c>
      <c r="L23" s="1"/>
      <c r="M23" s="21"/>
    </row>
    <row r="24" spans="1:13" s="20" customFormat="1" ht="24.75" customHeight="1">
      <c r="A24" s="1059"/>
      <c r="B24" s="90" t="s">
        <v>120</v>
      </c>
      <c r="C24" s="504">
        <v>618</v>
      </c>
      <c r="D24" s="507">
        <v>45</v>
      </c>
      <c r="E24" s="504">
        <v>11</v>
      </c>
      <c r="F24" s="507">
        <v>0</v>
      </c>
      <c r="G24" s="504">
        <v>0</v>
      </c>
      <c r="H24" s="507">
        <v>0</v>
      </c>
      <c r="I24" s="504">
        <v>0</v>
      </c>
      <c r="J24" s="512">
        <v>11</v>
      </c>
      <c r="K24" s="625">
        <f t="shared" si="3"/>
        <v>11</v>
      </c>
      <c r="L24" s="1"/>
      <c r="M24" s="21"/>
    </row>
    <row r="25" spans="1:13" s="20" customFormat="1" ht="24.75" customHeight="1">
      <c r="A25" s="1059"/>
      <c r="B25" s="90" t="s">
        <v>121</v>
      </c>
      <c r="C25" s="504">
        <v>3</v>
      </c>
      <c r="D25" s="505">
        <v>0</v>
      </c>
      <c r="E25" s="504">
        <v>0</v>
      </c>
      <c r="F25" s="507">
        <v>0</v>
      </c>
      <c r="G25" s="504">
        <v>0</v>
      </c>
      <c r="H25" s="507">
        <v>0</v>
      </c>
      <c r="I25" s="504">
        <v>0</v>
      </c>
      <c r="J25" s="507">
        <v>0</v>
      </c>
      <c r="K25" s="625">
        <f t="shared" si="3"/>
        <v>0</v>
      </c>
      <c r="L25" s="1"/>
      <c r="M25" s="21"/>
    </row>
    <row r="26" spans="1:13" s="20" customFormat="1" ht="28.5" customHeight="1">
      <c r="A26" s="1059"/>
      <c r="B26" s="85" t="s">
        <v>295</v>
      </c>
      <c r="C26" s="508">
        <v>101</v>
      </c>
      <c r="D26" s="513">
        <v>2</v>
      </c>
      <c r="E26" s="508">
        <v>0</v>
      </c>
      <c r="F26" s="509">
        <v>0</v>
      </c>
      <c r="G26" s="508">
        <v>0</v>
      </c>
      <c r="H26" s="509">
        <v>0</v>
      </c>
      <c r="I26" s="508">
        <v>0</v>
      </c>
      <c r="J26" s="509">
        <v>0</v>
      </c>
      <c r="K26" s="620">
        <f t="shared" si="3"/>
        <v>0</v>
      </c>
      <c r="L26" s="1"/>
      <c r="M26" s="21"/>
    </row>
    <row r="27" spans="1:13" s="20" customFormat="1" ht="24.75" customHeight="1">
      <c r="A27" s="1060"/>
      <c r="B27" s="85" t="s">
        <v>213</v>
      </c>
      <c r="C27" s="619">
        <f>SUM(C23:C26)</f>
        <v>855</v>
      </c>
      <c r="D27" s="619">
        <f aca="true" t="shared" si="4" ref="D27:K27">SUM(D23:D26)</f>
        <v>139</v>
      </c>
      <c r="E27" s="619">
        <f t="shared" si="4"/>
        <v>26</v>
      </c>
      <c r="F27" s="620">
        <f t="shared" si="4"/>
        <v>0</v>
      </c>
      <c r="G27" s="619">
        <f t="shared" si="4"/>
        <v>0</v>
      </c>
      <c r="H27" s="621">
        <f t="shared" si="4"/>
        <v>0</v>
      </c>
      <c r="I27" s="619">
        <f t="shared" si="4"/>
        <v>0</v>
      </c>
      <c r="J27" s="620">
        <f t="shared" si="4"/>
        <v>26</v>
      </c>
      <c r="K27" s="620">
        <f t="shared" si="4"/>
        <v>26</v>
      </c>
      <c r="L27" s="1"/>
      <c r="M27" s="21"/>
    </row>
    <row r="28" spans="1:13" s="20" customFormat="1" ht="24.75" customHeight="1">
      <c r="A28" s="1068" t="s">
        <v>208</v>
      </c>
      <c r="B28" s="1069"/>
      <c r="C28" s="504">
        <v>33</v>
      </c>
      <c r="D28" s="507">
        <v>2</v>
      </c>
      <c r="E28" s="506">
        <v>0</v>
      </c>
      <c r="F28" s="507">
        <v>0</v>
      </c>
      <c r="G28" s="511">
        <v>0</v>
      </c>
      <c r="H28" s="507">
        <v>0</v>
      </c>
      <c r="I28" s="514">
        <v>0</v>
      </c>
      <c r="J28" s="507">
        <v>0</v>
      </c>
      <c r="K28" s="627">
        <f>SUM(F28:J28)</f>
        <v>0</v>
      </c>
      <c r="L28" s="1"/>
      <c r="M28" s="21"/>
    </row>
    <row r="29" spans="1:13" s="20" customFormat="1" ht="24.75" customHeight="1">
      <c r="A29" s="1056" t="s">
        <v>217</v>
      </c>
      <c r="B29" s="1057"/>
      <c r="C29" s="506">
        <v>0</v>
      </c>
      <c r="D29" s="507">
        <v>0</v>
      </c>
      <c r="E29" s="504">
        <v>0</v>
      </c>
      <c r="F29" s="507">
        <v>0</v>
      </c>
      <c r="G29" s="504">
        <v>0</v>
      </c>
      <c r="H29" s="507">
        <v>0</v>
      </c>
      <c r="I29" s="504">
        <v>0</v>
      </c>
      <c r="J29" s="507">
        <v>0</v>
      </c>
      <c r="K29" s="625">
        <f>SUM(F29:J29)</f>
        <v>0</v>
      </c>
      <c r="L29" s="1"/>
      <c r="M29" s="21"/>
    </row>
    <row r="30" spans="1:13" s="20" customFormat="1" ht="24.75" customHeight="1">
      <c r="A30" s="1056" t="s">
        <v>218</v>
      </c>
      <c r="B30" s="1057"/>
      <c r="C30" s="504">
        <v>2</v>
      </c>
      <c r="D30" s="507">
        <v>6</v>
      </c>
      <c r="E30" s="504">
        <v>0</v>
      </c>
      <c r="F30" s="507">
        <v>0</v>
      </c>
      <c r="G30" s="504">
        <v>0</v>
      </c>
      <c r="H30" s="507">
        <v>0</v>
      </c>
      <c r="I30" s="504">
        <v>0</v>
      </c>
      <c r="J30" s="507">
        <v>0</v>
      </c>
      <c r="K30" s="625">
        <f t="shared" si="3"/>
        <v>0</v>
      </c>
      <c r="L30" s="1"/>
      <c r="M30" s="21"/>
    </row>
    <row r="31" spans="1:13" s="20" customFormat="1" ht="24.75" customHeight="1">
      <c r="A31" s="1054" t="s">
        <v>219</v>
      </c>
      <c r="B31" s="1055"/>
      <c r="C31" s="508">
        <v>7</v>
      </c>
      <c r="D31" s="508">
        <v>0</v>
      </c>
      <c r="E31" s="508">
        <v>0</v>
      </c>
      <c r="F31" s="508">
        <v>0</v>
      </c>
      <c r="G31" s="508">
        <v>0</v>
      </c>
      <c r="H31" s="508">
        <v>0</v>
      </c>
      <c r="I31" s="508">
        <v>0</v>
      </c>
      <c r="J31" s="508">
        <v>0</v>
      </c>
      <c r="K31" s="620">
        <f t="shared" si="3"/>
        <v>0</v>
      </c>
      <c r="L31" s="1"/>
      <c r="M31" s="21"/>
    </row>
    <row r="32" spans="1:13" s="20" customFormat="1" ht="24.75" customHeight="1" thickBot="1">
      <c r="A32" s="1061" t="s">
        <v>30</v>
      </c>
      <c r="B32" s="1062"/>
      <c r="C32" s="622">
        <f>C20+C21+C22+C27+C28+C29+C30+C31</f>
        <v>1675</v>
      </c>
      <c r="D32" s="622">
        <f>D20+D21+D22+D27+D28+D29+D30+D31</f>
        <v>392</v>
      </c>
      <c r="E32" s="622">
        <f aca="true" t="shared" si="5" ref="E32:K32">E20+E21+E22+E27+E28+E29+E30+E31</f>
        <v>76</v>
      </c>
      <c r="F32" s="622">
        <f t="shared" si="5"/>
        <v>0</v>
      </c>
      <c r="G32" s="622">
        <f t="shared" si="5"/>
        <v>0</v>
      </c>
      <c r="H32" s="622">
        <f t="shared" si="5"/>
        <v>0</v>
      </c>
      <c r="I32" s="622">
        <f t="shared" si="5"/>
        <v>0</v>
      </c>
      <c r="J32" s="622">
        <f t="shared" si="5"/>
        <v>76</v>
      </c>
      <c r="K32" s="623">
        <f t="shared" si="5"/>
        <v>76</v>
      </c>
      <c r="L32" s="1"/>
      <c r="M32" s="21"/>
    </row>
    <row r="33" spans="11:12" s="20" customFormat="1" ht="14.25">
      <c r="K33" s="449"/>
      <c r="L33" s="1"/>
    </row>
    <row r="34" s="20" customFormat="1" ht="12"/>
  </sheetData>
  <sheetProtection/>
  <mergeCells count="32">
    <mergeCell ref="A32:B32"/>
    <mergeCell ref="K18:K19"/>
    <mergeCell ref="C17:C19"/>
    <mergeCell ref="D17:D19"/>
    <mergeCell ref="E17:E19"/>
    <mergeCell ref="I18:I19"/>
    <mergeCell ref="J18:J19"/>
    <mergeCell ref="A28:B28"/>
    <mergeCell ref="A29:B29"/>
    <mergeCell ref="A21:B21"/>
    <mergeCell ref="A20:B20"/>
    <mergeCell ref="A22:B22"/>
    <mergeCell ref="A30:B30"/>
    <mergeCell ref="A31:B31"/>
    <mergeCell ref="A23:A27"/>
    <mergeCell ref="A8:B8"/>
    <mergeCell ref="A3:B4"/>
    <mergeCell ref="A17:B19"/>
    <mergeCell ref="A11:B11"/>
    <mergeCell ref="A12:B12"/>
    <mergeCell ref="A10:B10"/>
    <mergeCell ref="A9:B9"/>
    <mergeCell ref="A5:B5"/>
    <mergeCell ref="A6:B6"/>
    <mergeCell ref="A7:B7"/>
    <mergeCell ref="F17:K17"/>
    <mergeCell ref="K3:K4"/>
    <mergeCell ref="E3:H3"/>
    <mergeCell ref="C3:C4"/>
    <mergeCell ref="D3:D4"/>
    <mergeCell ref="I3:I4"/>
    <mergeCell ref="J3:J4"/>
  </mergeCells>
  <printOptions/>
  <pageMargins left="0.75" right="0.73" top="0.95" bottom="0.51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75" zoomScaleSheetLayoutView="75" zoomScalePageLayoutView="0" workbookViewId="0" topLeftCell="A1">
      <selection activeCell="H25" sqref="H25:L25"/>
    </sheetView>
  </sheetViews>
  <sheetFormatPr defaultColWidth="9.00390625" defaultRowHeight="13.5"/>
  <cols>
    <col min="1" max="1" width="2.875" style="14" customWidth="1"/>
    <col min="2" max="2" width="13.25390625" style="14" customWidth="1"/>
    <col min="3" max="6" width="7.625" style="14" customWidth="1"/>
    <col min="7" max="16" width="6.625" style="14" customWidth="1"/>
    <col min="17" max="17" width="7.875" style="14" customWidth="1"/>
    <col min="18" max="18" width="7.625" style="14" customWidth="1"/>
    <col min="19" max="16384" width="9.00390625" style="14" customWidth="1"/>
  </cols>
  <sheetData>
    <row r="1" s="22" customFormat="1" ht="24.75" customHeight="1">
      <c r="A1" s="22" t="s">
        <v>498</v>
      </c>
    </row>
    <row r="2" spans="1:12" s="20" customFormat="1" ht="12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 s="20" customFormat="1" ht="24.75" customHeight="1">
      <c r="A3" s="1029" t="s">
        <v>100</v>
      </c>
      <c r="B3" s="1093"/>
      <c r="C3" s="211" t="s">
        <v>483</v>
      </c>
      <c r="D3" s="212">
        <v>11</v>
      </c>
      <c r="E3" s="211">
        <v>12</v>
      </c>
      <c r="F3" s="211">
        <v>13</v>
      </c>
      <c r="G3" s="211">
        <v>14</v>
      </c>
      <c r="H3" s="211">
        <v>15</v>
      </c>
      <c r="I3" s="213">
        <v>16</v>
      </c>
      <c r="J3" s="213">
        <v>17</v>
      </c>
      <c r="K3" s="213">
        <v>18</v>
      </c>
      <c r="L3" s="213">
        <v>19</v>
      </c>
      <c r="M3" s="213">
        <v>20</v>
      </c>
      <c r="N3" s="213">
        <v>21</v>
      </c>
      <c r="O3" s="213">
        <v>22</v>
      </c>
      <c r="P3" s="213">
        <v>23</v>
      </c>
      <c r="Q3" s="94"/>
    </row>
    <row r="4" spans="1:16" s="20" customFormat="1" ht="36" customHeight="1">
      <c r="A4" s="1094" t="s">
        <v>429</v>
      </c>
      <c r="B4" s="1095"/>
      <c r="C4" s="99">
        <v>5</v>
      </c>
      <c r="D4" s="100">
        <v>4</v>
      </c>
      <c r="E4" s="99">
        <v>4</v>
      </c>
      <c r="F4" s="99">
        <v>2</v>
      </c>
      <c r="G4" s="99">
        <v>1</v>
      </c>
      <c r="H4" s="99">
        <v>1</v>
      </c>
      <c r="I4" s="101">
        <v>1</v>
      </c>
      <c r="J4" s="101">
        <v>1</v>
      </c>
      <c r="K4" s="101">
        <v>1</v>
      </c>
      <c r="L4" s="101">
        <v>1</v>
      </c>
      <c r="M4" s="101">
        <v>2</v>
      </c>
      <c r="N4" s="101">
        <v>2</v>
      </c>
      <c r="O4" s="101">
        <v>2</v>
      </c>
      <c r="P4" s="515">
        <v>2</v>
      </c>
    </row>
    <row r="5" spans="1:16" s="20" customFormat="1" ht="40.5" customHeight="1" thickBot="1">
      <c r="A5" s="1091" t="s">
        <v>430</v>
      </c>
      <c r="B5" s="1092"/>
      <c r="C5" s="95">
        <v>8</v>
      </c>
      <c r="D5" s="96">
        <v>4</v>
      </c>
      <c r="E5" s="95">
        <v>5.5</v>
      </c>
      <c r="F5" s="95">
        <v>1.3</v>
      </c>
      <c r="G5" s="95">
        <v>1</v>
      </c>
      <c r="H5" s="95">
        <v>2.5</v>
      </c>
      <c r="I5" s="97">
        <v>1.5</v>
      </c>
      <c r="J5" s="97">
        <v>2</v>
      </c>
      <c r="K5" s="97">
        <v>2.4</v>
      </c>
      <c r="L5" s="97">
        <v>2.4</v>
      </c>
      <c r="M5" s="98">
        <v>3</v>
      </c>
      <c r="N5" s="98">
        <v>4</v>
      </c>
      <c r="O5" s="98">
        <v>4.3</v>
      </c>
      <c r="P5" s="516">
        <v>4.3</v>
      </c>
    </row>
    <row r="6" spans="3:18" ht="24.75" customHeight="1"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449"/>
      <c r="Q6" s="25"/>
      <c r="R6" s="25"/>
    </row>
    <row r="7" spans="12:15" ht="24.75" customHeight="1">
      <c r="L7" s="396"/>
      <c r="M7" s="398"/>
      <c r="N7" s="396"/>
      <c r="O7" s="396"/>
    </row>
    <row r="8" spans="1:12" s="11" customFormat="1" ht="24.75" customHeight="1">
      <c r="A8" s="26" t="s">
        <v>441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5" ht="24.75" customHeight="1" thickBot="1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102" t="s">
        <v>575</v>
      </c>
      <c r="M9" s="16"/>
      <c r="N9" s="16"/>
      <c r="O9" s="16"/>
    </row>
    <row r="10" spans="1:15" ht="24.75" customHeight="1">
      <c r="A10" s="1080" t="s">
        <v>100</v>
      </c>
      <c r="B10" s="1041"/>
      <c r="C10" s="1042"/>
      <c r="D10" s="1087" t="s">
        <v>222</v>
      </c>
      <c r="E10" s="1087" t="s">
        <v>220</v>
      </c>
      <c r="F10" s="1087" t="s">
        <v>221</v>
      </c>
      <c r="G10" s="1072" t="s">
        <v>223</v>
      </c>
      <c r="H10" s="1073"/>
      <c r="I10" s="1073"/>
      <c r="J10" s="1073"/>
      <c r="K10" s="1073"/>
      <c r="L10" s="1073"/>
      <c r="M10" s="16"/>
      <c r="N10" s="16"/>
      <c r="O10" s="16"/>
    </row>
    <row r="11" spans="1:15" ht="24.75" customHeight="1">
      <c r="A11" s="1043"/>
      <c r="B11" s="1043"/>
      <c r="C11" s="1044"/>
      <c r="D11" s="1088"/>
      <c r="E11" s="1088"/>
      <c r="F11" s="1088"/>
      <c r="G11" s="1074" t="s">
        <v>433</v>
      </c>
      <c r="H11" s="1074" t="s">
        <v>432</v>
      </c>
      <c r="I11" s="1074" t="s">
        <v>431</v>
      </c>
      <c r="J11" s="1074" t="s">
        <v>104</v>
      </c>
      <c r="K11" s="1074" t="s">
        <v>105</v>
      </c>
      <c r="L11" s="1070" t="s">
        <v>106</v>
      </c>
      <c r="M11" s="16"/>
      <c r="N11" s="16"/>
      <c r="O11" s="16"/>
    </row>
    <row r="12" spans="1:15" ht="24.75" customHeight="1">
      <c r="A12" s="1045"/>
      <c r="B12" s="1045"/>
      <c r="C12" s="1046"/>
      <c r="D12" s="1089"/>
      <c r="E12" s="1089"/>
      <c r="F12" s="1089"/>
      <c r="G12" s="1090"/>
      <c r="H12" s="1090"/>
      <c r="I12" s="1090"/>
      <c r="J12" s="1075"/>
      <c r="K12" s="1075"/>
      <c r="L12" s="1071"/>
      <c r="M12" s="16"/>
      <c r="N12" s="16"/>
      <c r="O12" s="16"/>
    </row>
    <row r="13" spans="1:15" s="20" customFormat="1" ht="24.75" customHeight="1">
      <c r="A13" s="1081" t="s">
        <v>434</v>
      </c>
      <c r="B13" s="1079" t="s">
        <v>110</v>
      </c>
      <c r="C13" s="1057"/>
      <c r="D13" s="517">
        <v>1</v>
      </c>
      <c r="E13" s="507">
        <v>0</v>
      </c>
      <c r="F13" s="504">
        <v>0</v>
      </c>
      <c r="G13" s="504">
        <v>0</v>
      </c>
      <c r="H13" s="504">
        <v>0</v>
      </c>
      <c r="I13" s="504">
        <v>0</v>
      </c>
      <c r="J13" s="504">
        <v>0</v>
      </c>
      <c r="K13" s="504">
        <v>0</v>
      </c>
      <c r="L13" s="625">
        <f>SUM(G13:K13)</f>
        <v>0</v>
      </c>
      <c r="M13" s="1"/>
      <c r="N13" s="1"/>
      <c r="O13" s="1"/>
    </row>
    <row r="14" spans="1:15" s="20" customFormat="1" ht="24.75" customHeight="1">
      <c r="A14" s="1082"/>
      <c r="B14" s="1079" t="s">
        <v>111</v>
      </c>
      <c r="C14" s="1057"/>
      <c r="D14" s="517">
        <v>4</v>
      </c>
      <c r="E14" s="507">
        <v>2</v>
      </c>
      <c r="F14" s="504">
        <v>0</v>
      </c>
      <c r="G14" s="504">
        <v>0</v>
      </c>
      <c r="H14" s="504">
        <v>0</v>
      </c>
      <c r="I14" s="504">
        <v>0</v>
      </c>
      <c r="J14" s="504">
        <v>0</v>
      </c>
      <c r="K14" s="504">
        <v>0</v>
      </c>
      <c r="L14" s="625">
        <f aca="true" t="shared" si="0" ref="L14:L24">SUM(G14:K14)</f>
        <v>0</v>
      </c>
      <c r="M14" s="1"/>
      <c r="N14" s="1"/>
      <c r="O14" s="1"/>
    </row>
    <row r="15" spans="1:15" s="20" customFormat="1" ht="24.75" customHeight="1">
      <c r="A15" s="1082"/>
      <c r="B15" s="1076" t="s">
        <v>112</v>
      </c>
      <c r="C15" s="1055"/>
      <c r="D15" s="518">
        <v>11</v>
      </c>
      <c r="E15" s="513">
        <v>0</v>
      </c>
      <c r="F15" s="510">
        <v>0</v>
      </c>
      <c r="G15" s="508">
        <v>0</v>
      </c>
      <c r="H15" s="508">
        <v>0</v>
      </c>
      <c r="I15" s="508">
        <v>0</v>
      </c>
      <c r="J15" s="510">
        <v>0</v>
      </c>
      <c r="K15" s="508">
        <v>0</v>
      </c>
      <c r="L15" s="629">
        <f t="shared" si="0"/>
        <v>0</v>
      </c>
      <c r="M15" s="1"/>
      <c r="N15" s="1"/>
      <c r="O15" s="1"/>
    </row>
    <row r="16" spans="1:15" s="20" customFormat="1" ht="24.75" customHeight="1">
      <c r="A16" s="1083"/>
      <c r="B16" s="1076" t="s">
        <v>113</v>
      </c>
      <c r="C16" s="1055"/>
      <c r="D16" s="628">
        <f aca="true" t="shared" si="1" ref="D16:K16">SUM(D13:D15)</f>
        <v>16</v>
      </c>
      <c r="E16" s="619">
        <f t="shared" si="1"/>
        <v>2</v>
      </c>
      <c r="F16" s="619">
        <f t="shared" si="1"/>
        <v>0</v>
      </c>
      <c r="G16" s="619">
        <f t="shared" si="1"/>
        <v>0</v>
      </c>
      <c r="H16" s="619">
        <f t="shared" si="1"/>
        <v>0</v>
      </c>
      <c r="I16" s="619">
        <f t="shared" si="1"/>
        <v>0</v>
      </c>
      <c r="J16" s="619">
        <f t="shared" si="1"/>
        <v>0</v>
      </c>
      <c r="K16" s="620">
        <f t="shared" si="1"/>
        <v>0</v>
      </c>
      <c r="L16" s="620">
        <f t="shared" si="0"/>
        <v>0</v>
      </c>
      <c r="M16" s="1"/>
      <c r="N16" s="1"/>
      <c r="O16" s="1"/>
    </row>
    <row r="17" spans="1:15" s="20" customFormat="1" ht="24.75" customHeight="1">
      <c r="A17" s="1081" t="s">
        <v>435</v>
      </c>
      <c r="B17" s="1077" t="s">
        <v>114</v>
      </c>
      <c r="C17" s="1078"/>
      <c r="D17" s="517">
        <v>0</v>
      </c>
      <c r="E17" s="507">
        <v>0</v>
      </c>
      <c r="F17" s="504">
        <v>0</v>
      </c>
      <c r="G17" s="504">
        <v>0</v>
      </c>
      <c r="H17" s="504">
        <v>0</v>
      </c>
      <c r="I17" s="504">
        <v>0</v>
      </c>
      <c r="J17" s="504">
        <v>0</v>
      </c>
      <c r="K17" s="504">
        <v>0</v>
      </c>
      <c r="L17" s="625">
        <f t="shared" si="0"/>
        <v>0</v>
      </c>
      <c r="M17" s="1"/>
      <c r="N17" s="1"/>
      <c r="O17" s="1"/>
    </row>
    <row r="18" spans="1:15" s="20" customFormat="1" ht="24.75" customHeight="1">
      <c r="A18" s="1082"/>
      <c r="B18" s="1079" t="s">
        <v>115</v>
      </c>
      <c r="C18" s="1057"/>
      <c r="D18" s="517">
        <v>47</v>
      </c>
      <c r="E18" s="507">
        <v>14</v>
      </c>
      <c r="F18" s="504">
        <v>0</v>
      </c>
      <c r="G18" s="504">
        <v>0</v>
      </c>
      <c r="H18" s="504">
        <v>0</v>
      </c>
      <c r="I18" s="504">
        <v>0</v>
      </c>
      <c r="J18" s="504">
        <v>0</v>
      </c>
      <c r="K18" s="504">
        <v>0</v>
      </c>
      <c r="L18" s="625">
        <f t="shared" si="0"/>
        <v>0</v>
      </c>
      <c r="M18" s="1"/>
      <c r="N18" s="1"/>
      <c r="O18" s="1"/>
    </row>
    <row r="19" spans="1:15" s="20" customFormat="1" ht="24.75" customHeight="1">
      <c r="A19" s="1082"/>
      <c r="B19" s="1079" t="s">
        <v>116</v>
      </c>
      <c r="C19" s="1057"/>
      <c r="D19" s="517">
        <v>7</v>
      </c>
      <c r="E19" s="507">
        <v>0</v>
      </c>
      <c r="F19" s="504">
        <v>0</v>
      </c>
      <c r="G19" s="504">
        <v>0</v>
      </c>
      <c r="H19" s="504">
        <v>0</v>
      </c>
      <c r="I19" s="504">
        <v>0</v>
      </c>
      <c r="J19" s="504">
        <v>0</v>
      </c>
      <c r="K19" s="504">
        <v>0</v>
      </c>
      <c r="L19" s="625">
        <f t="shared" si="0"/>
        <v>0</v>
      </c>
      <c r="M19" s="1"/>
      <c r="N19" s="1"/>
      <c r="O19" s="1"/>
    </row>
    <row r="20" spans="1:15" s="20" customFormat="1" ht="24.75" customHeight="1">
      <c r="A20" s="1082"/>
      <c r="B20" s="1079" t="s">
        <v>117</v>
      </c>
      <c r="C20" s="1057"/>
      <c r="D20" s="517">
        <v>859</v>
      </c>
      <c r="E20" s="507">
        <v>174</v>
      </c>
      <c r="F20" s="504">
        <v>13</v>
      </c>
      <c r="G20" s="504">
        <v>0</v>
      </c>
      <c r="H20" s="504">
        <v>0</v>
      </c>
      <c r="I20" s="504">
        <v>0</v>
      </c>
      <c r="J20" s="504">
        <v>0</v>
      </c>
      <c r="K20" s="519">
        <v>13</v>
      </c>
      <c r="L20" s="625">
        <f t="shared" si="0"/>
        <v>13</v>
      </c>
      <c r="M20" s="1"/>
      <c r="N20" s="1"/>
      <c r="O20" s="1"/>
    </row>
    <row r="21" spans="1:15" s="20" customFormat="1" ht="24.75" customHeight="1">
      <c r="A21" s="1082"/>
      <c r="B21" s="1079" t="s">
        <v>118</v>
      </c>
      <c r="C21" s="1057"/>
      <c r="D21" s="517">
        <v>2524</v>
      </c>
      <c r="E21" s="507">
        <v>99</v>
      </c>
      <c r="F21" s="504">
        <v>1</v>
      </c>
      <c r="G21" s="504">
        <v>0</v>
      </c>
      <c r="H21" s="504">
        <v>0</v>
      </c>
      <c r="I21" s="504">
        <v>0</v>
      </c>
      <c r="J21" s="504">
        <v>0</v>
      </c>
      <c r="K21" s="519">
        <v>1</v>
      </c>
      <c r="L21" s="625">
        <f t="shared" si="0"/>
        <v>1</v>
      </c>
      <c r="M21" s="1"/>
      <c r="N21" s="1"/>
      <c r="O21" s="1"/>
    </row>
    <row r="22" spans="1:15" s="20" customFormat="1" ht="24.75" customHeight="1">
      <c r="A22" s="1082"/>
      <c r="B22" s="1076" t="s">
        <v>295</v>
      </c>
      <c r="C22" s="1055"/>
      <c r="D22" s="518">
        <v>263</v>
      </c>
      <c r="E22" s="509">
        <v>0</v>
      </c>
      <c r="F22" s="508">
        <v>0</v>
      </c>
      <c r="G22" s="508">
        <v>0</v>
      </c>
      <c r="H22" s="508">
        <v>0</v>
      </c>
      <c r="I22" s="508">
        <v>0</v>
      </c>
      <c r="J22" s="508">
        <v>0</v>
      </c>
      <c r="K22" s="508">
        <v>0</v>
      </c>
      <c r="L22" s="620">
        <f t="shared" si="0"/>
        <v>0</v>
      </c>
      <c r="M22" s="1"/>
      <c r="N22" s="1"/>
      <c r="O22" s="1"/>
    </row>
    <row r="23" spans="1:15" s="20" customFormat="1" ht="24.75" customHeight="1">
      <c r="A23" s="1083"/>
      <c r="B23" s="1076" t="s">
        <v>113</v>
      </c>
      <c r="C23" s="1055"/>
      <c r="D23" s="628">
        <f>SUM(D17:D22)</f>
        <v>3700</v>
      </c>
      <c r="E23" s="619">
        <f aca="true" t="shared" si="2" ref="E23:K23">SUM(E17:E22)</f>
        <v>287</v>
      </c>
      <c r="F23" s="619">
        <f t="shared" si="2"/>
        <v>14</v>
      </c>
      <c r="G23" s="619">
        <f t="shared" si="2"/>
        <v>0</v>
      </c>
      <c r="H23" s="619">
        <f t="shared" si="2"/>
        <v>0</v>
      </c>
      <c r="I23" s="619">
        <f t="shared" si="2"/>
        <v>0</v>
      </c>
      <c r="J23" s="619">
        <f t="shared" si="2"/>
        <v>0</v>
      </c>
      <c r="K23" s="619">
        <f t="shared" si="2"/>
        <v>14</v>
      </c>
      <c r="L23" s="620">
        <f t="shared" si="0"/>
        <v>14</v>
      </c>
      <c r="M23" s="1"/>
      <c r="N23" s="1"/>
      <c r="O23" s="1"/>
    </row>
    <row r="24" spans="1:15" s="20" customFormat="1" ht="24.75" customHeight="1" thickBot="1">
      <c r="A24" s="1084" t="s">
        <v>119</v>
      </c>
      <c r="B24" s="1085"/>
      <c r="C24" s="1086"/>
      <c r="D24" s="630">
        <f>D16+D23</f>
        <v>3716</v>
      </c>
      <c r="E24" s="622">
        <f aca="true" t="shared" si="3" ref="E24:K24">E16+E23</f>
        <v>289</v>
      </c>
      <c r="F24" s="622">
        <f t="shared" si="3"/>
        <v>14</v>
      </c>
      <c r="G24" s="622">
        <f t="shared" si="3"/>
        <v>0</v>
      </c>
      <c r="H24" s="622">
        <f t="shared" si="3"/>
        <v>0</v>
      </c>
      <c r="I24" s="622">
        <f t="shared" si="3"/>
        <v>0</v>
      </c>
      <c r="J24" s="622">
        <f t="shared" si="3"/>
        <v>0</v>
      </c>
      <c r="K24" s="622">
        <f t="shared" si="3"/>
        <v>14</v>
      </c>
      <c r="L24" s="623">
        <f t="shared" si="0"/>
        <v>14</v>
      </c>
      <c r="M24" s="1"/>
      <c r="N24" s="1"/>
      <c r="O24" s="1"/>
    </row>
    <row r="25" spans="3:15" ht="20.25" customHeight="1">
      <c r="C25" s="32"/>
      <c r="D25" s="32"/>
      <c r="E25" s="32"/>
      <c r="F25" s="32"/>
      <c r="G25" s="32"/>
      <c r="H25" s="32"/>
      <c r="I25" s="32"/>
      <c r="J25" s="32"/>
      <c r="K25" s="32"/>
      <c r="L25" s="449"/>
      <c r="M25" s="32"/>
      <c r="N25" s="32"/>
      <c r="O25" s="32"/>
    </row>
  </sheetData>
  <sheetProtection/>
  <mergeCells count="28">
    <mergeCell ref="G11:G12"/>
    <mergeCell ref="H11:H12"/>
    <mergeCell ref="I11:I12"/>
    <mergeCell ref="A13:A16"/>
    <mergeCell ref="A5:B5"/>
    <mergeCell ref="A3:B3"/>
    <mergeCell ref="A4:B4"/>
    <mergeCell ref="B15:C15"/>
    <mergeCell ref="A17:A23"/>
    <mergeCell ref="A24:C24"/>
    <mergeCell ref="D10:D12"/>
    <mergeCell ref="E10:E12"/>
    <mergeCell ref="K11:K12"/>
    <mergeCell ref="B23:C23"/>
    <mergeCell ref="F10:F12"/>
    <mergeCell ref="B21:C21"/>
    <mergeCell ref="B20:C20"/>
    <mergeCell ref="B13:C13"/>
    <mergeCell ref="L11:L12"/>
    <mergeCell ref="G10:L10"/>
    <mergeCell ref="J11:J12"/>
    <mergeCell ref="B22:C22"/>
    <mergeCell ref="B17:C17"/>
    <mergeCell ref="B18:C18"/>
    <mergeCell ref="B19:C19"/>
    <mergeCell ref="B14:C14"/>
    <mergeCell ref="B16:C16"/>
    <mergeCell ref="A10:C12"/>
  </mergeCells>
  <printOptions/>
  <pageMargins left="0.66" right="0.61" top="0.95" bottom="0.51" header="0.512" footer="0.512"/>
  <pageSetup fitToHeight="0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2" sqref="F32:F34"/>
    </sheetView>
  </sheetViews>
  <sheetFormatPr defaultColWidth="9.00390625" defaultRowHeight="13.5"/>
  <cols>
    <col min="1" max="1" width="3.125" style="14" customWidth="1"/>
    <col min="2" max="2" width="10.625" style="14" customWidth="1"/>
    <col min="3" max="11" width="9.875" style="14" customWidth="1"/>
    <col min="12" max="16384" width="9.00390625" style="14" customWidth="1"/>
  </cols>
  <sheetData>
    <row r="1" spans="1:12" s="11" customFormat="1" ht="29.25" customHeight="1">
      <c r="A1" s="11" t="s">
        <v>458</v>
      </c>
      <c r="L1" s="19"/>
    </row>
    <row r="2" spans="1:12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6"/>
    </row>
    <row r="3" spans="1:12" s="31" customFormat="1" ht="19.5" customHeight="1">
      <c r="A3" s="1117" t="s">
        <v>16</v>
      </c>
      <c r="B3" s="1118"/>
      <c r="C3" s="112"/>
      <c r="D3" s="1028" t="s">
        <v>455</v>
      </c>
      <c r="E3" s="1029"/>
      <c r="F3" s="1093"/>
      <c r="G3" s="1103" t="s">
        <v>17</v>
      </c>
      <c r="H3" s="1028" t="s">
        <v>456</v>
      </c>
      <c r="I3" s="1029"/>
      <c r="J3" s="1029"/>
      <c r="K3" s="1029"/>
      <c r="L3" s="10"/>
    </row>
    <row r="4" spans="1:12" s="31" customFormat="1" ht="19.5" customHeight="1">
      <c r="A4" s="1094"/>
      <c r="B4" s="1095"/>
      <c r="C4" s="113" t="s">
        <v>27</v>
      </c>
      <c r="D4" s="1066" t="s">
        <v>19</v>
      </c>
      <c r="E4" s="1066" t="s">
        <v>105</v>
      </c>
      <c r="F4" s="1066" t="s">
        <v>20</v>
      </c>
      <c r="G4" s="1102"/>
      <c r="H4" s="1099" t="s">
        <v>454</v>
      </c>
      <c r="I4" s="1066" t="s">
        <v>21</v>
      </c>
      <c r="J4" s="1099" t="s">
        <v>452</v>
      </c>
      <c r="K4" s="1096" t="s">
        <v>453</v>
      </c>
      <c r="L4" s="10"/>
    </row>
    <row r="5" spans="1:12" s="31" customFormat="1" ht="19.5" customHeight="1">
      <c r="A5" s="1094"/>
      <c r="B5" s="1095"/>
      <c r="C5" s="113" t="s">
        <v>18</v>
      </c>
      <c r="D5" s="1102"/>
      <c r="E5" s="1102"/>
      <c r="F5" s="1102"/>
      <c r="G5" s="1102"/>
      <c r="H5" s="1100"/>
      <c r="I5" s="1102"/>
      <c r="J5" s="1100"/>
      <c r="K5" s="1097"/>
      <c r="L5" s="10"/>
    </row>
    <row r="6" spans="1:12" s="31" customFormat="1" ht="19.5" customHeight="1">
      <c r="A6" s="1119"/>
      <c r="B6" s="1120"/>
      <c r="C6" s="114"/>
      <c r="D6" s="1067"/>
      <c r="E6" s="1067"/>
      <c r="F6" s="1067"/>
      <c r="G6" s="1067"/>
      <c r="H6" s="1101"/>
      <c r="I6" s="1067"/>
      <c r="J6" s="1101"/>
      <c r="K6" s="1098"/>
      <c r="L6" s="10"/>
    </row>
    <row r="7" spans="1:12" ht="21.75" customHeight="1">
      <c r="A7" s="1104" t="s">
        <v>457</v>
      </c>
      <c r="B7" s="1105"/>
      <c r="C7" s="214">
        <v>126011</v>
      </c>
      <c r="D7" s="214">
        <v>6254</v>
      </c>
      <c r="E7" s="214">
        <v>5721</v>
      </c>
      <c r="F7" s="214">
        <f>SUM(D7:E7)</f>
        <v>11975</v>
      </c>
      <c r="G7" s="214">
        <f>C7-F7</f>
        <v>114036</v>
      </c>
      <c r="H7" s="214">
        <v>2077</v>
      </c>
      <c r="I7" s="214">
        <v>1423</v>
      </c>
      <c r="J7" s="214"/>
      <c r="K7" s="214">
        <v>110536</v>
      </c>
      <c r="L7" s="16"/>
    </row>
    <row r="8" spans="1:12" ht="21.75" customHeight="1">
      <c r="A8" s="103"/>
      <c r="B8" s="104" t="s">
        <v>372</v>
      </c>
      <c r="C8" s="215">
        <v>128266</v>
      </c>
      <c r="D8" s="215">
        <v>8531</v>
      </c>
      <c r="E8" s="215">
        <v>5962</v>
      </c>
      <c r="F8" s="215">
        <f aca="true" t="shared" si="0" ref="F8:F28">SUM(D8:E8)</f>
        <v>14493</v>
      </c>
      <c r="G8" s="215">
        <f aca="true" t="shared" si="1" ref="G8:G28">C8-F8</f>
        <v>113773</v>
      </c>
      <c r="H8" s="215">
        <v>2120</v>
      </c>
      <c r="I8" s="215">
        <v>893</v>
      </c>
      <c r="J8" s="215">
        <v>4228</v>
      </c>
      <c r="K8" s="215">
        <v>106522</v>
      </c>
      <c r="L8" s="16"/>
    </row>
    <row r="9" spans="1:12" ht="21.75" customHeight="1">
      <c r="A9" s="1112" t="s">
        <v>509</v>
      </c>
      <c r="B9" s="1113"/>
      <c r="C9" s="215">
        <v>136127</v>
      </c>
      <c r="D9" s="215">
        <v>7728</v>
      </c>
      <c r="E9" s="215">
        <v>5261</v>
      </c>
      <c r="F9" s="215">
        <f t="shared" si="0"/>
        <v>12989</v>
      </c>
      <c r="G9" s="215">
        <f t="shared" si="1"/>
        <v>123138</v>
      </c>
      <c r="H9" s="215">
        <v>2966</v>
      </c>
      <c r="I9" s="215">
        <v>597</v>
      </c>
      <c r="J9" s="215">
        <v>9012</v>
      </c>
      <c r="K9" s="215">
        <v>110563</v>
      </c>
      <c r="L9" s="16"/>
    </row>
    <row r="10" spans="1:12" ht="21.75" customHeight="1">
      <c r="A10" s="103"/>
      <c r="B10" s="390" t="s">
        <v>90</v>
      </c>
      <c r="C10" s="215">
        <v>136683</v>
      </c>
      <c r="D10" s="215">
        <v>5998</v>
      </c>
      <c r="E10" s="215">
        <v>5431</v>
      </c>
      <c r="F10" s="215">
        <f t="shared" si="0"/>
        <v>11429</v>
      </c>
      <c r="G10" s="215">
        <f t="shared" si="1"/>
        <v>125254</v>
      </c>
      <c r="H10" s="215">
        <v>4729</v>
      </c>
      <c r="I10" s="215">
        <v>415</v>
      </c>
      <c r="J10" s="215">
        <v>8453</v>
      </c>
      <c r="K10" s="215">
        <v>111657</v>
      </c>
      <c r="L10" s="16"/>
    </row>
    <row r="11" spans="1:12" ht="21.75" customHeight="1">
      <c r="A11" s="103"/>
      <c r="B11" s="390" t="s">
        <v>81</v>
      </c>
      <c r="C11" s="215">
        <v>142046</v>
      </c>
      <c r="D11" s="215">
        <v>6487</v>
      </c>
      <c r="E11" s="215">
        <v>4844</v>
      </c>
      <c r="F11" s="215">
        <f t="shared" si="0"/>
        <v>11331</v>
      </c>
      <c r="G11" s="215">
        <f t="shared" si="1"/>
        <v>130715</v>
      </c>
      <c r="H11" s="215">
        <v>7032</v>
      </c>
      <c r="I11" s="215">
        <v>532</v>
      </c>
      <c r="J11" s="215">
        <v>10582</v>
      </c>
      <c r="K11" s="215">
        <v>129900</v>
      </c>
      <c r="L11" s="16"/>
    </row>
    <row r="12" spans="1:12" ht="21.75" customHeight="1">
      <c r="A12" s="103"/>
      <c r="B12" s="390" t="s">
        <v>82</v>
      </c>
      <c r="C12" s="215">
        <v>134431</v>
      </c>
      <c r="D12" s="215">
        <v>5095</v>
      </c>
      <c r="E12" s="215">
        <v>4324</v>
      </c>
      <c r="F12" s="215">
        <f t="shared" si="0"/>
        <v>9419</v>
      </c>
      <c r="G12" s="215">
        <f t="shared" si="1"/>
        <v>125012</v>
      </c>
      <c r="H12" s="215">
        <v>8666</v>
      </c>
      <c r="I12" s="215">
        <v>13</v>
      </c>
      <c r="J12" s="215">
        <v>11488</v>
      </c>
      <c r="K12" s="215">
        <v>114145</v>
      </c>
      <c r="L12" s="16"/>
    </row>
    <row r="13" spans="1:12" ht="21.75" customHeight="1">
      <c r="A13" s="103"/>
      <c r="B13" s="390" t="s">
        <v>510</v>
      </c>
      <c r="C13" s="215">
        <v>126474</v>
      </c>
      <c r="D13" s="215">
        <v>4094</v>
      </c>
      <c r="E13" s="215">
        <v>3611</v>
      </c>
      <c r="F13" s="215">
        <f t="shared" si="0"/>
        <v>7705</v>
      </c>
      <c r="G13" s="215">
        <f t="shared" si="1"/>
        <v>118769</v>
      </c>
      <c r="H13" s="215">
        <v>10660</v>
      </c>
      <c r="I13" s="215"/>
      <c r="J13" s="215">
        <v>11434</v>
      </c>
      <c r="K13" s="215">
        <v>96675</v>
      </c>
      <c r="L13" s="16"/>
    </row>
    <row r="14" spans="1:12" ht="21.75" customHeight="1">
      <c r="A14" s="103"/>
      <c r="B14" s="390" t="s">
        <v>84</v>
      </c>
      <c r="C14" s="215">
        <v>121652</v>
      </c>
      <c r="D14" s="215">
        <v>4088</v>
      </c>
      <c r="E14" s="215">
        <v>3885</v>
      </c>
      <c r="F14" s="215">
        <f t="shared" si="0"/>
        <v>7973</v>
      </c>
      <c r="G14" s="215">
        <f t="shared" si="1"/>
        <v>113679</v>
      </c>
      <c r="H14" s="215">
        <v>13037</v>
      </c>
      <c r="I14" s="216"/>
      <c r="J14" s="215">
        <v>10763</v>
      </c>
      <c r="K14" s="215">
        <v>89879</v>
      </c>
      <c r="L14" s="16"/>
    </row>
    <row r="15" spans="1:12" ht="21.75" customHeight="1">
      <c r="A15" s="103"/>
      <c r="B15" s="390" t="s">
        <v>85</v>
      </c>
      <c r="C15" s="215">
        <v>117322</v>
      </c>
      <c r="D15" s="215">
        <v>4749</v>
      </c>
      <c r="E15" s="215">
        <v>7670</v>
      </c>
      <c r="F15" s="215">
        <f t="shared" si="0"/>
        <v>12419</v>
      </c>
      <c r="G15" s="215">
        <f t="shared" si="1"/>
        <v>104903</v>
      </c>
      <c r="H15" s="215">
        <v>11486</v>
      </c>
      <c r="I15" s="216"/>
      <c r="J15" s="215">
        <v>9250</v>
      </c>
      <c r="K15" s="215">
        <v>84167</v>
      </c>
      <c r="L15" s="16"/>
    </row>
    <row r="16" spans="1:12" ht="21.75" customHeight="1">
      <c r="A16" s="103"/>
      <c r="B16" s="390" t="s">
        <v>86</v>
      </c>
      <c r="C16" s="215">
        <v>111212</v>
      </c>
      <c r="D16" s="215">
        <v>5878</v>
      </c>
      <c r="E16" s="215">
        <v>5479</v>
      </c>
      <c r="F16" s="215">
        <f t="shared" si="0"/>
        <v>11357</v>
      </c>
      <c r="G16" s="215">
        <f t="shared" si="1"/>
        <v>99855</v>
      </c>
      <c r="H16" s="215">
        <v>11390</v>
      </c>
      <c r="I16" s="216"/>
      <c r="J16" s="215">
        <v>8864</v>
      </c>
      <c r="K16" s="215">
        <v>79601</v>
      </c>
      <c r="L16" s="16"/>
    </row>
    <row r="17" spans="1:12" ht="21.75" customHeight="1">
      <c r="A17" s="103"/>
      <c r="B17" s="390" t="s">
        <v>87</v>
      </c>
      <c r="C17" s="215">
        <v>114760</v>
      </c>
      <c r="D17" s="215">
        <v>6090</v>
      </c>
      <c r="E17" s="215">
        <v>5643</v>
      </c>
      <c r="F17" s="215">
        <f t="shared" si="0"/>
        <v>11733</v>
      </c>
      <c r="G17" s="215">
        <f t="shared" si="1"/>
        <v>103027</v>
      </c>
      <c r="H17" s="215">
        <v>12787</v>
      </c>
      <c r="I17" s="216"/>
      <c r="J17" s="215">
        <v>8641</v>
      </c>
      <c r="K17" s="215">
        <v>81599</v>
      </c>
      <c r="L17" s="16"/>
    </row>
    <row r="18" spans="1:12" ht="21.75" customHeight="1">
      <c r="A18" s="103"/>
      <c r="B18" s="109" t="s">
        <v>374</v>
      </c>
      <c r="C18" s="215">
        <v>116083</v>
      </c>
      <c r="D18" s="215">
        <v>6345</v>
      </c>
      <c r="E18" s="215">
        <v>4725</v>
      </c>
      <c r="F18" s="215">
        <f t="shared" si="0"/>
        <v>11070</v>
      </c>
      <c r="G18" s="215">
        <f t="shared" si="1"/>
        <v>105013</v>
      </c>
      <c r="H18" s="215">
        <v>13890</v>
      </c>
      <c r="I18" s="216"/>
      <c r="J18" s="215">
        <v>9322</v>
      </c>
      <c r="K18" s="215">
        <v>81801</v>
      </c>
      <c r="L18" s="16"/>
    </row>
    <row r="19" spans="1:12" ht="21.75" customHeight="1">
      <c r="A19" s="103"/>
      <c r="B19" s="109" t="s">
        <v>443</v>
      </c>
      <c r="C19" s="215">
        <v>121287</v>
      </c>
      <c r="D19" s="215">
        <v>6618</v>
      </c>
      <c r="E19" s="215">
        <v>7992</v>
      </c>
      <c r="F19" s="215">
        <f t="shared" si="0"/>
        <v>14610</v>
      </c>
      <c r="G19" s="215">
        <f t="shared" si="1"/>
        <v>106677</v>
      </c>
      <c r="H19" s="215">
        <v>14667</v>
      </c>
      <c r="I19" s="216"/>
      <c r="J19" s="215">
        <v>12391</v>
      </c>
      <c r="K19" s="215">
        <v>79619</v>
      </c>
      <c r="L19" s="16"/>
    </row>
    <row r="20" spans="1:12" ht="21.75" customHeight="1">
      <c r="A20" s="103"/>
      <c r="B20" s="109" t="s">
        <v>444</v>
      </c>
      <c r="C20" s="215">
        <v>114463</v>
      </c>
      <c r="D20" s="215">
        <v>6226</v>
      </c>
      <c r="E20" s="215">
        <v>7137</v>
      </c>
      <c r="F20" s="215">
        <f t="shared" si="0"/>
        <v>13363</v>
      </c>
      <c r="G20" s="215">
        <f t="shared" si="1"/>
        <v>101100</v>
      </c>
      <c r="H20" s="215">
        <v>15360</v>
      </c>
      <c r="I20" s="216"/>
      <c r="J20" s="215">
        <v>10900</v>
      </c>
      <c r="K20" s="215">
        <v>74840</v>
      </c>
      <c r="L20" s="16"/>
    </row>
    <row r="21" spans="1:12" ht="21.75" customHeight="1">
      <c r="A21" s="105"/>
      <c r="B21" s="110" t="s">
        <v>445</v>
      </c>
      <c r="C21" s="215">
        <v>112485</v>
      </c>
      <c r="D21" s="215">
        <v>6127</v>
      </c>
      <c r="E21" s="215">
        <v>6616</v>
      </c>
      <c r="F21" s="215">
        <f t="shared" si="0"/>
        <v>12743</v>
      </c>
      <c r="G21" s="215">
        <f t="shared" si="1"/>
        <v>99742</v>
      </c>
      <c r="H21" s="215">
        <v>17270</v>
      </c>
      <c r="I21" s="216">
        <f>SUM(I32:I34)</f>
        <v>0</v>
      </c>
      <c r="J21" s="215">
        <v>11510</v>
      </c>
      <c r="K21" s="215">
        <v>69606</v>
      </c>
      <c r="L21" s="16"/>
    </row>
    <row r="22" spans="1:12" ht="21.75" customHeight="1">
      <c r="A22" s="105"/>
      <c r="B22" s="110" t="s">
        <v>446</v>
      </c>
      <c r="C22" s="217">
        <v>113924</v>
      </c>
      <c r="D22" s="218">
        <v>6929</v>
      </c>
      <c r="E22" s="217">
        <v>7179</v>
      </c>
      <c r="F22" s="218">
        <f t="shared" si="0"/>
        <v>14108</v>
      </c>
      <c r="G22" s="217">
        <f t="shared" si="1"/>
        <v>99816</v>
      </c>
      <c r="H22" s="218">
        <v>16364</v>
      </c>
      <c r="I22" s="219">
        <v>0</v>
      </c>
      <c r="J22" s="217">
        <v>10753</v>
      </c>
      <c r="K22" s="218">
        <v>72699</v>
      </c>
      <c r="L22" s="16"/>
    </row>
    <row r="23" spans="1:12" ht="21.75" customHeight="1">
      <c r="A23" s="105"/>
      <c r="B23" s="109" t="s">
        <v>442</v>
      </c>
      <c r="C23" s="215">
        <v>112485</v>
      </c>
      <c r="D23" s="215">
        <v>6696</v>
      </c>
      <c r="E23" s="215">
        <v>7403</v>
      </c>
      <c r="F23" s="215">
        <f t="shared" si="0"/>
        <v>14099</v>
      </c>
      <c r="G23" s="215">
        <f t="shared" si="1"/>
        <v>98386</v>
      </c>
      <c r="H23" s="215">
        <v>17270</v>
      </c>
      <c r="I23" s="216">
        <f>SUM(I32:I34)</f>
        <v>0</v>
      </c>
      <c r="J23" s="215">
        <v>11510</v>
      </c>
      <c r="K23" s="215">
        <v>69606</v>
      </c>
      <c r="L23" s="16"/>
    </row>
    <row r="24" spans="1:12" ht="21.75" customHeight="1">
      <c r="A24" s="105"/>
      <c r="B24" s="109" t="s">
        <v>447</v>
      </c>
      <c r="C24" s="215">
        <v>106302</v>
      </c>
      <c r="D24" s="215">
        <v>6671</v>
      </c>
      <c r="E24" s="215">
        <v>7909</v>
      </c>
      <c r="F24" s="215">
        <f t="shared" si="0"/>
        <v>14580</v>
      </c>
      <c r="G24" s="215">
        <f t="shared" si="1"/>
        <v>91722</v>
      </c>
      <c r="H24" s="215">
        <v>17434</v>
      </c>
      <c r="I24" s="216">
        <v>0</v>
      </c>
      <c r="J24" s="215">
        <v>10964</v>
      </c>
      <c r="K24" s="215">
        <v>63324</v>
      </c>
      <c r="L24" s="16"/>
    </row>
    <row r="25" spans="1:12" ht="21.75" customHeight="1">
      <c r="A25" s="105"/>
      <c r="B25" s="109" t="s">
        <v>448</v>
      </c>
      <c r="C25" s="215">
        <v>106795</v>
      </c>
      <c r="D25" s="215">
        <v>7030</v>
      </c>
      <c r="E25" s="215">
        <v>8941</v>
      </c>
      <c r="F25" s="215">
        <f t="shared" si="0"/>
        <v>15971</v>
      </c>
      <c r="G25" s="215">
        <f t="shared" si="1"/>
        <v>90824</v>
      </c>
      <c r="H25" s="215">
        <v>17508</v>
      </c>
      <c r="I25" s="216">
        <v>0</v>
      </c>
      <c r="J25" s="215">
        <v>10702</v>
      </c>
      <c r="K25" s="215">
        <v>62614</v>
      </c>
      <c r="L25" s="16"/>
    </row>
    <row r="26" spans="1:12" ht="21.75" customHeight="1">
      <c r="A26" s="105"/>
      <c r="B26" s="110" t="s">
        <v>449</v>
      </c>
      <c r="C26" s="215">
        <v>102942</v>
      </c>
      <c r="D26" s="215">
        <v>6280</v>
      </c>
      <c r="E26" s="215">
        <v>8449</v>
      </c>
      <c r="F26" s="215">
        <f t="shared" si="0"/>
        <v>14729</v>
      </c>
      <c r="G26" s="215">
        <f t="shared" si="1"/>
        <v>88213</v>
      </c>
      <c r="H26" s="215">
        <v>17116</v>
      </c>
      <c r="I26" s="216">
        <v>0</v>
      </c>
      <c r="J26" s="215">
        <v>10853</v>
      </c>
      <c r="K26" s="215">
        <v>60244</v>
      </c>
      <c r="L26" s="16"/>
    </row>
    <row r="27" spans="1:12" ht="21.75" customHeight="1">
      <c r="A27" s="105"/>
      <c r="B27" s="110" t="s">
        <v>450</v>
      </c>
      <c r="C27" s="215">
        <v>104411</v>
      </c>
      <c r="D27" s="215">
        <v>6950</v>
      </c>
      <c r="E27" s="215">
        <v>10525</v>
      </c>
      <c r="F27" s="215">
        <f t="shared" si="0"/>
        <v>17475</v>
      </c>
      <c r="G27" s="215">
        <f t="shared" si="1"/>
        <v>86936</v>
      </c>
      <c r="H27" s="215">
        <v>17549</v>
      </c>
      <c r="I27" s="216">
        <v>0</v>
      </c>
      <c r="J27" s="215">
        <v>10882</v>
      </c>
      <c r="K27" s="215">
        <v>58505</v>
      </c>
      <c r="L27" s="16"/>
    </row>
    <row r="28" spans="1:12" ht="21.75" customHeight="1">
      <c r="A28" s="105"/>
      <c r="B28" s="109" t="s">
        <v>451</v>
      </c>
      <c r="C28" s="215">
        <v>105352</v>
      </c>
      <c r="D28" s="215">
        <v>5563</v>
      </c>
      <c r="E28" s="215">
        <v>9268</v>
      </c>
      <c r="F28" s="215">
        <f t="shared" si="0"/>
        <v>14831</v>
      </c>
      <c r="G28" s="215">
        <f t="shared" si="1"/>
        <v>90521</v>
      </c>
      <c r="H28" s="215">
        <v>18694</v>
      </c>
      <c r="I28" s="216">
        <v>0</v>
      </c>
      <c r="J28" s="215">
        <v>12135</v>
      </c>
      <c r="K28" s="215">
        <v>59692</v>
      </c>
      <c r="L28" s="16"/>
    </row>
    <row r="29" spans="1:12" ht="21.75" customHeight="1">
      <c r="A29" s="105"/>
      <c r="B29" s="109" t="s">
        <v>516</v>
      </c>
      <c r="C29" s="215">
        <v>105735</v>
      </c>
      <c r="D29" s="215">
        <v>5751</v>
      </c>
      <c r="E29" s="215">
        <v>8130</v>
      </c>
      <c r="F29" s="215">
        <f aca="true" t="shared" si="2" ref="F29:F34">SUM(D29:E29)</f>
        <v>13881</v>
      </c>
      <c r="G29" s="215">
        <f>C29-F29</f>
        <v>91854</v>
      </c>
      <c r="H29" s="215">
        <v>19996</v>
      </c>
      <c r="I29" s="216">
        <v>0</v>
      </c>
      <c r="J29" s="215">
        <v>12133</v>
      </c>
      <c r="K29" s="215">
        <v>59725</v>
      </c>
      <c r="L29" s="16"/>
    </row>
    <row r="30" spans="1:12" ht="21.75" customHeight="1">
      <c r="A30" s="105"/>
      <c r="B30" s="109" t="s">
        <v>569</v>
      </c>
      <c r="C30" s="215">
        <v>106185</v>
      </c>
      <c r="D30" s="215">
        <v>6089</v>
      </c>
      <c r="E30" s="215">
        <v>7767</v>
      </c>
      <c r="F30" s="215">
        <f t="shared" si="2"/>
        <v>13856</v>
      </c>
      <c r="G30" s="215">
        <f>C30-F30</f>
        <v>92329</v>
      </c>
      <c r="H30" s="215">
        <v>18783</v>
      </c>
      <c r="I30" s="216">
        <v>0</v>
      </c>
      <c r="J30" s="215">
        <v>11871</v>
      </c>
      <c r="K30" s="215">
        <v>61675</v>
      </c>
      <c r="L30" s="16"/>
    </row>
    <row r="31" spans="1:12" ht="21.75" customHeight="1">
      <c r="A31" s="106"/>
      <c r="B31" s="111" t="s">
        <v>570</v>
      </c>
      <c r="C31" s="631">
        <f>SUM(C32:C34)</f>
        <v>90465</v>
      </c>
      <c r="D31" s="631">
        <f>D32</f>
        <v>5171</v>
      </c>
      <c r="E31" s="631">
        <f>E32</f>
        <v>6746</v>
      </c>
      <c r="F31" s="631">
        <f t="shared" si="2"/>
        <v>11917</v>
      </c>
      <c r="G31" s="631">
        <f>C31-F31</f>
        <v>78548</v>
      </c>
      <c r="H31" s="631">
        <f>SUM(H32:H34)</f>
        <v>18692</v>
      </c>
      <c r="I31" s="632">
        <f>SUM(I32:I34)</f>
        <v>0</v>
      </c>
      <c r="J31" s="631">
        <f>SUM(J32:J34)</f>
        <v>11242</v>
      </c>
      <c r="K31" s="631">
        <f>SUM(K32:K34)</f>
        <v>48614</v>
      </c>
      <c r="L31" s="16"/>
    </row>
    <row r="32" spans="1:12" ht="30.75" customHeight="1">
      <c r="A32" s="1114" t="s">
        <v>99</v>
      </c>
      <c r="B32" s="107" t="s">
        <v>526</v>
      </c>
      <c r="C32" s="520">
        <v>17372</v>
      </c>
      <c r="D32" s="1106">
        <v>5171</v>
      </c>
      <c r="E32" s="1106">
        <v>6746</v>
      </c>
      <c r="F32" s="1109">
        <f t="shared" si="2"/>
        <v>11917</v>
      </c>
      <c r="G32" s="520"/>
      <c r="H32" s="520">
        <v>1035</v>
      </c>
      <c r="I32" s="522" t="s">
        <v>587</v>
      </c>
      <c r="J32" s="520">
        <v>969</v>
      </c>
      <c r="K32" s="520">
        <v>11410</v>
      </c>
      <c r="L32" s="16"/>
    </row>
    <row r="33" spans="1:12" ht="30.75" customHeight="1">
      <c r="A33" s="1115"/>
      <c r="B33" s="107" t="s">
        <v>527</v>
      </c>
      <c r="C33" s="520">
        <v>50829</v>
      </c>
      <c r="D33" s="1107"/>
      <c r="E33" s="1107"/>
      <c r="F33" s="1110">
        <f t="shared" si="2"/>
        <v>0</v>
      </c>
      <c r="G33" s="523">
        <v>78548</v>
      </c>
      <c r="H33" s="524">
        <v>4128</v>
      </c>
      <c r="I33" s="522" t="s">
        <v>587</v>
      </c>
      <c r="J33" s="520">
        <v>2762</v>
      </c>
      <c r="K33" s="520">
        <v>37204</v>
      </c>
      <c r="L33" s="16"/>
    </row>
    <row r="34" spans="1:12" ht="30.75" customHeight="1" thickBot="1">
      <c r="A34" s="1116"/>
      <c r="B34" s="108" t="s">
        <v>22</v>
      </c>
      <c r="C34" s="521">
        <v>22264</v>
      </c>
      <c r="D34" s="1108"/>
      <c r="E34" s="1108"/>
      <c r="F34" s="1111">
        <f t="shared" si="2"/>
        <v>0</v>
      </c>
      <c r="G34" s="525"/>
      <c r="H34" s="521">
        <v>13529</v>
      </c>
      <c r="I34" s="526" t="s">
        <v>587</v>
      </c>
      <c r="J34" s="521">
        <v>7511</v>
      </c>
      <c r="K34" s="526">
        <v>0</v>
      </c>
      <c r="L34" s="16"/>
    </row>
    <row r="35" spans="7:12" ht="12.75" customHeight="1">
      <c r="G35" s="359"/>
      <c r="K35" s="30" t="s">
        <v>576</v>
      </c>
      <c r="L35" s="16"/>
    </row>
    <row r="36" ht="12">
      <c r="L36" s="16"/>
    </row>
    <row r="37" ht="12">
      <c r="L37" s="16"/>
    </row>
    <row r="38" spans="6:12" ht="13.5">
      <c r="F38" s="396"/>
      <c r="L38" s="16"/>
    </row>
    <row r="39" spans="6:12" ht="12">
      <c r="F39" s="397"/>
      <c r="L39" s="16"/>
    </row>
    <row r="40" spans="6:12" ht="13.5">
      <c r="F40" s="396"/>
      <c r="L40" s="16"/>
    </row>
    <row r="41" ht="12">
      <c r="L41" s="16"/>
    </row>
    <row r="42" ht="12">
      <c r="L42" s="16"/>
    </row>
    <row r="43" ht="12">
      <c r="L43" s="16"/>
    </row>
    <row r="44" ht="12">
      <c r="L44" s="16"/>
    </row>
    <row r="45" ht="12">
      <c r="L45" s="16"/>
    </row>
  </sheetData>
  <sheetProtection/>
  <mergeCells count="17">
    <mergeCell ref="A7:B7"/>
    <mergeCell ref="F4:F6"/>
    <mergeCell ref="E4:E6"/>
    <mergeCell ref="D32:D34"/>
    <mergeCell ref="E32:E34"/>
    <mergeCell ref="F32:F34"/>
    <mergeCell ref="A9:B9"/>
    <mergeCell ref="D4:D6"/>
    <mergeCell ref="A32:A34"/>
    <mergeCell ref="A3:B6"/>
    <mergeCell ref="D3:F3"/>
    <mergeCell ref="H3:K3"/>
    <mergeCell ref="K4:K6"/>
    <mergeCell ref="J4:J6"/>
    <mergeCell ref="I4:I6"/>
    <mergeCell ref="G3:G6"/>
    <mergeCell ref="H4:H6"/>
  </mergeCells>
  <printOptions/>
  <pageMargins left="0.7874015748031497" right="0.82" top="0.8267716535433072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2013-07-01T02:42:51Z</cp:lastPrinted>
  <dcterms:created xsi:type="dcterms:W3CDTF">2002-02-18T04:35:25Z</dcterms:created>
  <dcterms:modified xsi:type="dcterms:W3CDTF">2013-07-30T06:46:53Z</dcterms:modified>
  <cp:category/>
  <cp:version/>
  <cp:contentType/>
  <cp:contentStatus/>
</cp:coreProperties>
</file>